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 Clerk\Documents\Parish Council\Finance and Audit\2018-2019\"/>
    </mc:Choice>
  </mc:AlternateContent>
  <xr:revisionPtr revIDLastSave="0" documentId="10_ncr:8100000_{6AB728E5-DD4B-4707-BE7A-CE56D7401546}" xr6:coauthVersionLast="34" xr6:coauthVersionMax="34" xr10:uidLastSave="{00000000-0000-0000-0000-000000000000}"/>
  <bookViews>
    <workbookView xWindow="0" yWindow="0" windowWidth="20490" windowHeight="6930" xr2:uid="{00000000-000D-0000-FFFF-FFFF00000000}"/>
  </bookViews>
  <sheets>
    <sheet name="Budget Sheet" sheetId="1" r:id="rId1"/>
    <sheet name="Income" sheetId="3" r:id="rId2"/>
    <sheet name="Training costs " sheetId="2" r:id="rId3"/>
    <sheet name=" precept calculation" sheetId="4" r:id="rId4"/>
    <sheet name="Projects" sheetId="7" r:id="rId5"/>
    <sheet name="budget considerations" sheetId="6" r:id="rId6"/>
    <sheet name="Grants paid" sheetId="5" r:id="rId7"/>
  </sheets>
  <calcPr calcId="162913"/>
</workbook>
</file>

<file path=xl/calcChain.xml><?xml version="1.0" encoding="utf-8"?>
<calcChain xmlns="http://schemas.openxmlformats.org/spreadsheetml/2006/main">
  <c r="Q41" i="1" l="1"/>
  <c r="N54" i="1" l="1"/>
  <c r="N53" i="1"/>
  <c r="L53" i="1"/>
  <c r="J54" i="1"/>
  <c r="K54" i="1" s="1"/>
  <c r="K53" i="1"/>
  <c r="J53" i="1"/>
  <c r="H23" i="3"/>
  <c r="K55" i="1" s="1"/>
  <c r="H17" i="3"/>
  <c r="K32" i="1"/>
  <c r="K48" i="1"/>
  <c r="D64" i="4"/>
  <c r="D65" i="4" s="1"/>
  <c r="L26" i="7"/>
  <c r="J26" i="7"/>
  <c r="F6" i="2"/>
  <c r="H6" i="2"/>
  <c r="J6" i="2" s="1"/>
  <c r="F7" i="2"/>
  <c r="H7" i="2"/>
  <c r="J7" i="2" s="1"/>
  <c r="F8" i="2"/>
  <c r="H8" i="2"/>
  <c r="J8" i="2" s="1"/>
  <c r="F9" i="2"/>
  <c r="H9" i="2"/>
  <c r="J9" i="2" s="1"/>
  <c r="F10" i="2"/>
  <c r="H10" i="2"/>
  <c r="J10" i="2" s="1"/>
  <c r="F11" i="2"/>
  <c r="H11" i="2"/>
  <c r="J11" i="2" s="1"/>
  <c r="F12" i="2"/>
  <c r="H12" i="2"/>
  <c r="J12" i="2" s="1"/>
  <c r="F13" i="2"/>
  <c r="H13" i="2"/>
  <c r="J13" i="2" s="1"/>
  <c r="F14" i="2"/>
  <c r="H14" i="2"/>
  <c r="J14" i="2" s="1"/>
  <c r="F15" i="2"/>
  <c r="H15" i="2"/>
  <c r="J15" i="2" s="1"/>
  <c r="F16" i="2"/>
  <c r="H16" i="2"/>
  <c r="J16" i="2" s="1"/>
  <c r="F17" i="2"/>
  <c r="H17" i="2"/>
  <c r="F18" i="2"/>
  <c r="H18" i="2"/>
  <c r="F19" i="2"/>
  <c r="H19" i="2"/>
  <c r="L11" i="3"/>
  <c r="N11" i="3" s="1"/>
  <c r="P11" i="3" s="1"/>
  <c r="L10" i="3"/>
  <c r="N10" i="3" s="1"/>
  <c r="P10" i="3" s="1"/>
  <c r="L9" i="3"/>
  <c r="N9" i="3" s="1"/>
  <c r="P9" i="3" s="1"/>
  <c r="L5" i="3"/>
  <c r="N5" i="3" s="1"/>
  <c r="P5" i="3" s="1"/>
  <c r="I11" i="3"/>
  <c r="I10" i="3"/>
  <c r="I9" i="3"/>
  <c r="I5" i="3"/>
  <c r="S54" i="1" l="1"/>
  <c r="L54" i="1"/>
  <c r="F23" i="2"/>
  <c r="Q54" i="1"/>
  <c r="H23" i="2"/>
  <c r="O18" i="1" s="1"/>
  <c r="K56" i="1"/>
  <c r="O54" i="1"/>
  <c r="K51" i="1"/>
  <c r="D66" i="4"/>
  <c r="D68" i="4" s="1"/>
  <c r="J23" i="2"/>
  <c r="I17" i="3"/>
  <c r="I23" i="3" s="1"/>
  <c r="H26" i="7" l="1"/>
  <c r="J17" i="3"/>
  <c r="J23" i="3" s="1"/>
  <c r="M48" i="1"/>
  <c r="M32" i="1"/>
  <c r="M51" i="1" s="1"/>
  <c r="L32" i="1"/>
  <c r="N55" i="1"/>
  <c r="H55" i="1"/>
  <c r="F55" i="1"/>
  <c r="D55" i="1"/>
  <c r="B55" i="1"/>
  <c r="G4" i="3"/>
  <c r="N48" i="1"/>
  <c r="N32" i="1"/>
  <c r="J48" i="1"/>
  <c r="J32" i="1"/>
  <c r="I48" i="1"/>
  <c r="I32" i="1"/>
  <c r="J51" i="1" l="1"/>
  <c r="N56" i="1"/>
  <c r="N51" i="1"/>
  <c r="I51" i="1"/>
  <c r="U41" i="1"/>
  <c r="U48" i="1" s="1"/>
  <c r="U32" i="1"/>
  <c r="R11" i="3"/>
  <c r="R10" i="3"/>
  <c r="R9" i="3"/>
  <c r="R5" i="3"/>
  <c r="U54" i="1" l="1"/>
  <c r="U51" i="1"/>
  <c r="G32" i="1"/>
  <c r="E32" i="1"/>
  <c r="G48" i="1"/>
  <c r="E48" i="1"/>
  <c r="E51" i="1" l="1"/>
  <c r="G51" i="1"/>
  <c r="S32" i="1"/>
  <c r="Q32" i="1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F26" i="7"/>
  <c r="D26" i="7"/>
  <c r="S41" i="1" l="1"/>
  <c r="S48" i="1" s="1"/>
  <c r="O41" i="1"/>
  <c r="O48" i="1" s="1"/>
  <c r="Q48" i="1"/>
  <c r="Q51" i="1" s="1"/>
  <c r="L41" i="1"/>
  <c r="L48" i="1" s="1"/>
  <c r="L6" i="2"/>
  <c r="L23" i="2" s="1"/>
  <c r="O32" i="1"/>
  <c r="S51" i="1"/>
  <c r="O51" i="1" l="1"/>
  <c r="L51" i="1"/>
  <c r="D37" i="4"/>
  <c r="D38" i="4" s="1"/>
  <c r="D45" i="4" l="1"/>
  <c r="D40" i="4"/>
  <c r="D31" i="4"/>
  <c r="D41" i="4" s="1"/>
  <c r="D28" i="4"/>
  <c r="D46" i="4" l="1"/>
  <c r="D47" i="4" s="1"/>
  <c r="L55" i="1"/>
  <c r="L56" i="1"/>
  <c r="D32" i="4"/>
  <c r="D33" i="4" s="1"/>
  <c r="D42" i="4"/>
  <c r="G17" i="3"/>
  <c r="G23" i="3" s="1"/>
  <c r="I54" i="1" s="1"/>
  <c r="H48" i="1"/>
  <c r="F17" i="3"/>
  <c r="F23" i="3" s="1"/>
  <c r="G54" i="1" s="1"/>
  <c r="H32" i="1"/>
  <c r="D49" i="4" l="1"/>
  <c r="D50" i="4" s="1"/>
  <c r="D51" i="4" s="1"/>
  <c r="D54" i="4"/>
  <c r="D55" i="4" s="1"/>
  <c r="D56" i="4" s="1"/>
  <c r="H51" i="1"/>
  <c r="G55" i="1"/>
  <c r="G56" i="1"/>
  <c r="J55" i="1"/>
  <c r="I56" i="1"/>
  <c r="I55" i="1"/>
  <c r="H56" i="1"/>
  <c r="B48" i="1"/>
  <c r="C48" i="1"/>
  <c r="D48" i="1"/>
  <c r="F48" i="1"/>
  <c r="C32" i="5"/>
  <c r="D58" i="4" l="1"/>
  <c r="D59" i="4" s="1"/>
  <c r="L4" i="3"/>
  <c r="D60" i="4"/>
  <c r="D69" i="4"/>
  <c r="D70" i="4" s="1"/>
  <c r="J56" i="1"/>
  <c r="M56" i="1"/>
  <c r="C20" i="5"/>
  <c r="E17" i="3"/>
  <c r="E23" i="3" s="1"/>
  <c r="E54" i="1" s="1"/>
  <c r="D17" i="3"/>
  <c r="D23" i="3" s="1"/>
  <c r="C54" i="1" s="1"/>
  <c r="C55" i="1" s="1"/>
  <c r="C17" i="3"/>
  <c r="C23" i="3" s="1"/>
  <c r="F32" i="1"/>
  <c r="F56" i="1" s="1"/>
  <c r="D32" i="1"/>
  <c r="D56" i="1" s="1"/>
  <c r="C32" i="1"/>
  <c r="B32" i="1"/>
  <c r="B56" i="1" s="1"/>
  <c r="F35" i="1"/>
  <c r="D35" i="1"/>
  <c r="C35" i="1"/>
  <c r="B35" i="1"/>
  <c r="O53" i="1" l="1"/>
  <c r="L17" i="3"/>
  <c r="L23" i="3" s="1"/>
  <c r="N4" i="3"/>
  <c r="C56" i="1"/>
  <c r="E55" i="1"/>
  <c r="E56" i="1"/>
  <c r="F51" i="1"/>
  <c r="C51" i="1"/>
  <c r="D51" i="1"/>
  <c r="B51" i="1"/>
  <c r="P4" i="3" l="1"/>
  <c r="N17" i="3"/>
  <c r="N23" i="3" s="1"/>
  <c r="O55" i="1"/>
  <c r="O56" i="1"/>
  <c r="P17" i="3" l="1"/>
  <c r="P23" i="3" s="1"/>
  <c r="Q53" i="1" s="1"/>
  <c r="R4" i="3"/>
  <c r="R17" i="3" s="1"/>
  <c r="R23" i="3" s="1"/>
  <c r="U53" i="1" l="1"/>
  <c r="S53" i="1"/>
  <c r="Q55" i="1"/>
  <c r="Q56" i="1"/>
  <c r="S55" i="1" l="1"/>
  <c r="S56" i="1"/>
  <c r="U56" i="1"/>
  <c r="U55" i="1"/>
</calcChain>
</file>

<file path=xl/sharedStrings.xml><?xml version="1.0" encoding="utf-8"?>
<sst xmlns="http://schemas.openxmlformats.org/spreadsheetml/2006/main" count="287" uniqueCount="219">
  <si>
    <t>Budget</t>
  </si>
  <si>
    <t>2012/13 budget</t>
  </si>
  <si>
    <t>2012/13 actual</t>
  </si>
  <si>
    <t>2013/14 budget</t>
  </si>
  <si>
    <t>Grants</t>
  </si>
  <si>
    <t>Room rental</t>
  </si>
  <si>
    <t>Membership</t>
  </si>
  <si>
    <t>Play area maintenance</t>
  </si>
  <si>
    <t>Salaries</t>
  </si>
  <si>
    <t>Pucklechurch news</t>
  </si>
  <si>
    <t xml:space="preserve">Internet connection </t>
  </si>
  <si>
    <t>Audit</t>
  </si>
  <si>
    <t>Heartstart maintenance</t>
  </si>
  <si>
    <t>Insurance</t>
  </si>
  <si>
    <t>Total</t>
  </si>
  <si>
    <t>Project spend</t>
  </si>
  <si>
    <t>Allotments</t>
  </si>
  <si>
    <t>TOTAL</t>
  </si>
  <si>
    <t>PRECEPT REQUIREMENT</t>
  </si>
  <si>
    <t>Unallocated reserve</t>
  </si>
  <si>
    <t>Personal expenses  mileage, home office allowance and other claims that cannot be invoiced</t>
  </si>
  <si>
    <t>Payroll PATA Costs</t>
  </si>
  <si>
    <t>Total Reserves</t>
  </si>
  <si>
    <t>Possible projects / reserves</t>
  </si>
  <si>
    <t>Training costs</t>
  </si>
  <si>
    <t>Course title</t>
  </si>
  <si>
    <t>Provider</t>
  </si>
  <si>
    <t xml:space="preserve">Standards </t>
  </si>
  <si>
    <t>SLCC</t>
  </si>
  <si>
    <t>Digital engagement</t>
  </si>
  <si>
    <t>Data Protection</t>
  </si>
  <si>
    <t>being a good councillor</t>
  </si>
  <si>
    <t>ALCA</t>
  </si>
  <si>
    <t>SGC trees</t>
  </si>
  <si>
    <t>SGC</t>
  </si>
  <si>
    <t>NALC Conference</t>
  </si>
  <si>
    <t>NALC</t>
  </si>
  <si>
    <t>SLCC regional conference</t>
  </si>
  <si>
    <t>SLCC national  conference</t>
  </si>
  <si>
    <t>Village orderly training</t>
  </si>
  <si>
    <t>1 day</t>
  </si>
  <si>
    <t>2 day</t>
  </si>
  <si>
    <t>Other training as identified in appraisal</t>
  </si>
  <si>
    <t>Wheeled sports and inspection</t>
  </si>
  <si>
    <t>cost excl VAT</t>
  </si>
  <si>
    <t>New Clerk</t>
  </si>
  <si>
    <t>Election year possible training for new councillors</t>
  </si>
  <si>
    <t>2011/2012</t>
  </si>
  <si>
    <t>2012/13</t>
  </si>
  <si>
    <t>2013/14</t>
  </si>
  <si>
    <t>Precept</t>
  </si>
  <si>
    <t>Football club</t>
  </si>
  <si>
    <t>Cricket club</t>
  </si>
  <si>
    <t>Western power distribution</t>
  </si>
  <si>
    <t>Tax rebates</t>
  </si>
  <si>
    <t>excluded VAT</t>
  </si>
  <si>
    <t>Burial ground £200.00 per burial</t>
  </si>
  <si>
    <t xml:space="preserve">INCOME </t>
  </si>
  <si>
    <t>LCTS grant- not included within budget used for local grants</t>
  </si>
  <si>
    <t>Current precept</t>
  </si>
  <si>
    <t xml:space="preserve">Band D the parish precept is </t>
  </si>
  <si>
    <t>Inflation on 9/1/14 is 2.1% old tax base</t>
  </si>
  <si>
    <t>Tax base 886 approved 6/1/14</t>
  </si>
  <si>
    <t>Nil increase per household- band D £68.32</t>
  </si>
  <si>
    <t>Band D- tax base 886</t>
  </si>
  <si>
    <t>inflation on 9/1/14 is 2.1% NEW tax base</t>
  </si>
  <si>
    <t>If include LCTS within budget decrease precept request by</t>
  </si>
  <si>
    <t xml:space="preserve">Band D tax base 886 precept is </t>
  </si>
  <si>
    <t>Increase of per year</t>
  </si>
  <si>
    <t>Increase per week</t>
  </si>
  <si>
    <t>2.6% increase</t>
  </si>
  <si>
    <t>Previous years Calculations</t>
  </si>
  <si>
    <t>SG Over fifties</t>
  </si>
  <si>
    <t>revel</t>
  </si>
  <si>
    <t>Good Neighbour</t>
  </si>
  <si>
    <t>Churchyard</t>
  </si>
  <si>
    <t>Annual request</t>
  </si>
  <si>
    <t>PCA</t>
  </si>
  <si>
    <t>Revel</t>
  </si>
  <si>
    <t>youth club</t>
  </si>
  <si>
    <t>No longer required</t>
  </si>
  <si>
    <t>Twinning</t>
  </si>
  <si>
    <t>one off</t>
  </si>
  <si>
    <t>Good neighbours</t>
  </si>
  <si>
    <t>becoming annual request?</t>
  </si>
  <si>
    <t>Subway project</t>
  </si>
  <si>
    <t>Shortwood village fund</t>
  </si>
  <si>
    <t xml:space="preserve">Churchyard </t>
  </si>
  <si>
    <t>Total until Jan 2014</t>
  </si>
  <si>
    <t>Annual requests total</t>
  </si>
  <si>
    <t>Grant application decision 18 Dec</t>
  </si>
  <si>
    <t>Previous Grants</t>
  </si>
  <si>
    <t>Youth Club</t>
  </si>
  <si>
    <t>cricket Club</t>
  </si>
  <si>
    <t>Playgroup</t>
  </si>
  <si>
    <t>pvssc</t>
  </si>
  <si>
    <t>guides</t>
  </si>
  <si>
    <t>church</t>
  </si>
  <si>
    <t>advertising</t>
  </si>
  <si>
    <t>ni tax</t>
  </si>
  <si>
    <t>phone</t>
  </si>
  <si>
    <t>professional fees consultancy</t>
  </si>
  <si>
    <t>village orderly equipment</t>
  </si>
  <si>
    <t>emergency plan</t>
  </si>
  <si>
    <t>loan repayment</t>
  </si>
  <si>
    <t>Woodlands (in grants)</t>
  </si>
  <si>
    <t>Playground assessment training health and safety manual handling course</t>
  </si>
  <si>
    <t>clerk cilca course…</t>
  </si>
  <si>
    <t>Training/conferences</t>
  </si>
  <si>
    <t>Income Precept / LCTS</t>
  </si>
  <si>
    <t>DIFF</t>
  </si>
  <si>
    <t>Total Income</t>
  </si>
  <si>
    <t>Pension for employees</t>
  </si>
  <si>
    <t>Indicative Council Tax Base</t>
  </si>
  <si>
    <t>Precept calculations mentioned in LCST funding</t>
  </si>
  <si>
    <t>2014/2015 Precept agreed</t>
  </si>
  <si>
    <t>Band D tax base 878 as noted by LCTS Email 17.12.14</t>
  </si>
  <si>
    <t>2015/2016 Precept</t>
  </si>
  <si>
    <t>2017/2018</t>
  </si>
  <si>
    <t>Increase</t>
  </si>
  <si>
    <t>Inflation on  19.11.14 1.3% Precept agreed 21.1.15</t>
  </si>
  <si>
    <t>Agreed by council on 21.1.15</t>
  </si>
  <si>
    <t>Review Priorities agreed by council</t>
  </si>
  <si>
    <t>Review Rents and charges Football Cricket Allotments burial grounds other</t>
  </si>
  <si>
    <t>Budget Ongoing Income and Expenditure</t>
  </si>
  <si>
    <t>2016/2017 Precept</t>
  </si>
  <si>
    <t>Inflation on   Precept agree</t>
  </si>
  <si>
    <t xml:space="preserve">Agreed by council on </t>
  </si>
  <si>
    <t>Band D tax base 878 as noted by LCTS Email</t>
  </si>
  <si>
    <t>2014/2015 Budget</t>
  </si>
  <si>
    <t xml:space="preserve">Proposal For Precept </t>
  </si>
  <si>
    <t>2014/15</t>
  </si>
  <si>
    <t>PCA ground rent &amp; Scout hut</t>
  </si>
  <si>
    <t>Allotments £20.00 per site 21 plots</t>
  </si>
  <si>
    <t>Admin general stat post</t>
  </si>
  <si>
    <t>Electricity memorial light &amp; Defib</t>
  </si>
  <si>
    <t>Projected 2017/2018</t>
  </si>
  <si>
    <t>Projected 2018/2019</t>
  </si>
  <si>
    <t>2018/2019 Precept</t>
  </si>
  <si>
    <t>village signs</t>
  </si>
  <si>
    <t>Defibs</t>
  </si>
  <si>
    <t>Play area equipment</t>
  </si>
  <si>
    <t>Litter picking Rec Village waste</t>
  </si>
  <si>
    <t xml:space="preserve">Proposed Parish Council Projects </t>
  </si>
  <si>
    <t>2016/2017</t>
  </si>
  <si>
    <t>2018/2019</t>
  </si>
  <si>
    <t>Woodland  education project</t>
  </si>
  <si>
    <t xml:space="preserve">Woodland Resurface and possible area </t>
  </si>
  <si>
    <t>Memorial Garden</t>
  </si>
  <si>
    <t>Quality Council</t>
  </si>
  <si>
    <t>Neighbourhood Plan</t>
  </si>
  <si>
    <t>Playing area Renewals</t>
  </si>
  <si>
    <t>Grant Funding</t>
  </si>
  <si>
    <t xml:space="preserve">Village Hall </t>
  </si>
  <si>
    <t>Community plan update Telephone</t>
  </si>
  <si>
    <t xml:space="preserve">Speed Assessment </t>
  </si>
  <si>
    <t>Cycle Path</t>
  </si>
  <si>
    <t>Wild Flowers Grass Verges &amp; Meadows</t>
  </si>
  <si>
    <t>2017 - 2018</t>
  </si>
  <si>
    <t>2018 -2019</t>
  </si>
  <si>
    <t>2015/2016 Budget</t>
  </si>
  <si>
    <t>2014/2015 Actual</t>
  </si>
  <si>
    <t>Projected 2019/2020</t>
  </si>
  <si>
    <t xml:space="preserve"> increase</t>
  </si>
  <si>
    <t>increase</t>
  </si>
  <si>
    <t>Proposed increases for future years</t>
  </si>
  <si>
    <t>Election year</t>
  </si>
  <si>
    <t>2015/2016</t>
  </si>
  <si>
    <t>no. to attend</t>
  </si>
  <si>
    <t>Community garden</t>
  </si>
  <si>
    <t>Wish List Items</t>
  </si>
  <si>
    <t>Road Crossings</t>
  </si>
  <si>
    <t>2015/2016 Actual</t>
  </si>
  <si>
    <t>2016/2017 Budget</t>
  </si>
  <si>
    <t>2017/2018 Budget</t>
  </si>
  <si>
    <t>Election Year</t>
  </si>
  <si>
    <t>2017/2018 Actual</t>
  </si>
  <si>
    <t>Bank Interest</t>
  </si>
  <si>
    <t>2020/2021</t>
  </si>
  <si>
    <t>2021/2022</t>
  </si>
  <si>
    <t>2019/2020</t>
  </si>
  <si>
    <t>2019-2020</t>
  </si>
  <si>
    <t>2020 - 2021</t>
  </si>
  <si>
    <t>Leases for village hall and Scout hut</t>
  </si>
  <si>
    <t>Additional payment for Verge Grass cutting</t>
  </si>
  <si>
    <t>Projected 2020/2021</t>
  </si>
  <si>
    <t>Increase in reserve</t>
  </si>
  <si>
    <t>Other Income</t>
  </si>
  <si>
    <t>2013/14 actual</t>
  </si>
  <si>
    <t>One 3 Seven (misc.)</t>
  </si>
  <si>
    <t>rent Shortwood</t>
  </si>
  <si>
    <t>Dog bins waste combined in 2016</t>
  </si>
  <si>
    <t>office equipment</t>
  </si>
  <si>
    <t xml:space="preserve">election  costs </t>
  </si>
  <si>
    <t>Character Assessment</t>
  </si>
  <si>
    <t>Misc. Income</t>
  </si>
  <si>
    <t>Possible cost</t>
  </si>
  <si>
    <t>increase of per year</t>
  </si>
  <si>
    <t>proposed increase for 2018/19</t>
  </si>
  <si>
    <t>Indicative Precept ( to avoid possible referendum keep precept request below</t>
  </si>
  <si>
    <t>To avoid possible referendum keep precept request below</t>
  </si>
  <si>
    <t>proposed increase for 2015/16</t>
  </si>
  <si>
    <t>Indicative Precept</t>
  </si>
  <si>
    <t>proposed increase for 2016/17</t>
  </si>
  <si>
    <t>proposed increase for 2017/18</t>
  </si>
  <si>
    <t>20 Jan 10 formal request for 3000 received</t>
  </si>
  <si>
    <t>Review Community Plan/ neighbourhood plan  and other stakeholders</t>
  </si>
  <si>
    <t>Review Salaries Clerk Litter picking orderly</t>
  </si>
  <si>
    <t>Agreed by council on 18th January 2017 item 9b</t>
  </si>
  <si>
    <t>Maintenance contract from 2016</t>
  </si>
  <si>
    <t>Additional grass cutting</t>
  </si>
  <si>
    <t>Forecast for year end As of Nov  2017</t>
  </si>
  <si>
    <t>2016/2017 Actual</t>
  </si>
  <si>
    <t>Actual As of Nov  2017</t>
  </si>
  <si>
    <t>Projected 2021/2022</t>
  </si>
  <si>
    <t>2017/2018 Precept</t>
  </si>
  <si>
    <t>Reviewed 08.11.17</t>
  </si>
  <si>
    <t>Pucklechurch Parish Council Agreed Budget 17.01.18</t>
  </si>
  <si>
    <t>Amended 18.07.18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</si>
</sst>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&quot;£&quot;#,##0"/>
    <numFmt numFmtId="165" formatCode="_(* #,##0.00_);_(* \(#,##0.00\);_(* &quot;-&quot;??_);_(@_)"/>
    <numFmt numFmtId="166" formatCode="&quot;£&quot;#,##0.00"/>
    <numFmt numFmtId="167" formatCode="0.0%"/>
    <numFmt numFmtId="168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0" fontId="0" fillId="2" borderId="1" xfId="0" applyFill="1" applyBorder="1"/>
    <xf numFmtId="166" fontId="0" fillId="2" borderId="1" xfId="0" applyNumberForma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/>
    </xf>
    <xf numFmtId="15" fontId="0" fillId="0" borderId="1" xfId="0" applyNumberFormat="1" applyBorder="1"/>
    <xf numFmtId="6" fontId="0" fillId="0" borderId="1" xfId="0" applyNumberFormat="1" applyBorder="1"/>
    <xf numFmtId="0" fontId="6" fillId="0" borderId="1" xfId="0" applyFont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right"/>
    </xf>
    <xf numFmtId="166" fontId="0" fillId="3" borderId="1" xfId="0" applyNumberFormat="1" applyFill="1" applyBorder="1"/>
    <xf numFmtId="166" fontId="3" fillId="3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1" fillId="0" borderId="2" xfId="0" applyFont="1" applyBorder="1"/>
    <xf numFmtId="166" fontId="0" fillId="0" borderId="3" xfId="0" applyNumberFormat="1" applyBorder="1"/>
    <xf numFmtId="0" fontId="0" fillId="0" borderId="4" xfId="0" applyBorder="1"/>
    <xf numFmtId="166" fontId="0" fillId="0" borderId="5" xfId="0" applyNumberFormat="1" applyBorder="1"/>
    <xf numFmtId="0" fontId="1" fillId="0" borderId="4" xfId="0" applyFont="1" applyBorder="1"/>
    <xf numFmtId="0" fontId="0" fillId="0" borderId="6" xfId="0" applyBorder="1" applyAlignment="1">
      <alignment wrapText="1"/>
    </xf>
    <xf numFmtId="166" fontId="0" fillId="0" borderId="7" xfId="0" applyNumberFormat="1" applyBorder="1"/>
    <xf numFmtId="0" fontId="0" fillId="0" borderId="4" xfId="0" applyBorder="1" applyAlignment="1">
      <alignment wrapText="1"/>
    </xf>
    <xf numFmtId="166" fontId="1" fillId="0" borderId="5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66" fontId="0" fillId="0" borderId="11" xfId="0" applyNumberFormat="1" applyBorder="1" applyAlignment="1"/>
    <xf numFmtId="0" fontId="0" fillId="0" borderId="5" xfId="0" applyBorder="1"/>
    <xf numFmtId="3" fontId="0" fillId="0" borderId="13" xfId="0" applyNumberFormat="1" applyBorder="1" applyAlignment="1"/>
    <xf numFmtId="0" fontId="1" fillId="0" borderId="14" xfId="0" applyFont="1" applyBorder="1"/>
    <xf numFmtId="167" fontId="0" fillId="0" borderId="15" xfId="0" applyNumberFormat="1" applyBorder="1"/>
    <xf numFmtId="167" fontId="1" fillId="0" borderId="15" xfId="0" applyNumberFormat="1" applyFont="1" applyBorder="1"/>
    <xf numFmtId="167" fontId="0" fillId="0" borderId="15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0" fillId="0" borderId="0" xfId="0" applyNumberFormat="1"/>
    <xf numFmtId="167" fontId="0" fillId="0" borderId="14" xfId="0" applyNumberFormat="1" applyBorder="1"/>
    <xf numFmtId="167" fontId="0" fillId="0" borderId="16" xfId="0" applyNumberFormat="1" applyBorder="1"/>
    <xf numFmtId="0" fontId="0" fillId="0" borderId="0" xfId="0" applyFill="1" applyBorder="1"/>
    <xf numFmtId="168" fontId="0" fillId="0" borderId="15" xfId="0" applyNumberFormat="1" applyBorder="1" applyAlignment="1">
      <alignment wrapText="1"/>
    </xf>
    <xf numFmtId="166" fontId="0" fillId="4" borderId="1" xfId="0" applyNumberFormat="1" applyFill="1" applyBorder="1"/>
    <xf numFmtId="0" fontId="1" fillId="0" borderId="1" xfId="0" applyFont="1" applyFill="1" applyBorder="1" applyAlignment="1">
      <alignment wrapText="1"/>
    </xf>
    <xf numFmtId="166" fontId="0" fillId="0" borderId="1" xfId="0" applyNumberFormat="1" applyFill="1" applyBorder="1"/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1" fillId="3" borderId="1" xfId="0" applyNumberFormat="1" applyFont="1" applyFill="1" applyBorder="1" applyAlignment="1">
      <alignment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5" fontId="5" fillId="0" borderId="1" xfId="0" applyNumberFormat="1" applyFont="1" applyFill="1" applyBorder="1" applyAlignment="1">
      <alignment horizontal="left" wrapText="1"/>
    </xf>
    <xf numFmtId="165" fontId="5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5" fontId="3" fillId="0" borderId="0" xfId="0" applyNumberFormat="1" applyFont="1" applyBorder="1" applyAlignment="1">
      <alignment horizontal="left" wrapText="1"/>
    </xf>
    <xf numFmtId="10" fontId="0" fillId="0" borderId="0" xfId="0" applyNumberFormat="1"/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1" fillId="5" borderId="1" xfId="0" applyFont="1" applyFill="1" applyBorder="1" applyAlignment="1">
      <alignment wrapText="1"/>
    </xf>
    <xf numFmtId="166" fontId="0" fillId="5" borderId="1" xfId="0" applyNumberFormat="1" applyFill="1" applyBorder="1"/>
    <xf numFmtId="166" fontId="3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0" fontId="0" fillId="0" borderId="19" xfId="0" applyBorder="1"/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2" borderId="2" xfId="0" applyFill="1" applyBorder="1"/>
    <xf numFmtId="167" fontId="0" fillId="2" borderId="14" xfId="0" applyNumberFormat="1" applyFill="1" applyBorder="1"/>
    <xf numFmtId="166" fontId="0" fillId="2" borderId="3" xfId="0" applyNumberFormat="1" applyFill="1" applyBorder="1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4" xfId="0" applyFill="1" applyBorder="1" applyAlignment="1">
      <alignment wrapText="1"/>
    </xf>
    <xf numFmtId="167" fontId="0" fillId="2" borderId="15" xfId="0" applyNumberFormat="1" applyFill="1" applyBorder="1"/>
    <xf numFmtId="166" fontId="0" fillId="2" borderId="5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4" xfId="0" applyFill="1" applyBorder="1"/>
    <xf numFmtId="0" fontId="0" fillId="2" borderId="10" xfId="0" applyFill="1" applyBorder="1" applyAlignment="1">
      <alignment wrapText="1"/>
    </xf>
    <xf numFmtId="166" fontId="0" fillId="2" borderId="11" xfId="0" applyNumberFormat="1" applyFill="1" applyBorder="1" applyAlignment="1"/>
    <xf numFmtId="0" fontId="0" fillId="2" borderId="5" xfId="0" applyFill="1" applyBorder="1"/>
    <xf numFmtId="0" fontId="0" fillId="2" borderId="12" xfId="0" applyFill="1" applyBorder="1" applyAlignment="1">
      <alignment wrapText="1"/>
    </xf>
    <xf numFmtId="3" fontId="0" fillId="2" borderId="13" xfId="0" applyNumberFormat="1" applyFill="1" applyBorder="1" applyAlignment="1"/>
    <xf numFmtId="168" fontId="0" fillId="2" borderId="15" xfId="0" applyNumberFormat="1" applyFill="1" applyBorder="1" applyAlignment="1">
      <alignment wrapText="1"/>
    </xf>
    <xf numFmtId="0" fontId="0" fillId="2" borderId="0" xfId="0" applyFill="1" applyBorder="1"/>
    <xf numFmtId="0" fontId="0" fillId="2" borderId="6" xfId="0" applyFill="1" applyBorder="1"/>
    <xf numFmtId="167" fontId="0" fillId="2" borderId="16" xfId="0" applyNumberFormat="1" applyFill="1" applyBorder="1"/>
    <xf numFmtId="166" fontId="0" fillId="2" borderId="7" xfId="0" applyNumberForma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2"/>
  <sheetViews>
    <sheetView tabSelected="1" zoomScale="110" zoomScaleNormal="110" workbookViewId="0">
      <pane xSplit="1" ySplit="3" topLeftCell="E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5" x14ac:dyDescent="0.25"/>
  <cols>
    <col min="1" max="1" width="31" style="94" customWidth="1"/>
    <col min="2" max="3" width="9" bestFit="1" customWidth="1"/>
    <col min="4" max="4" width="8.28515625" bestFit="1" customWidth="1"/>
    <col min="5" max="5" width="9" bestFit="1" customWidth="1"/>
    <col min="6" max="7" width="9.85546875" bestFit="1" customWidth="1"/>
    <col min="8" max="8" width="10.85546875" bestFit="1" customWidth="1"/>
    <col min="9" max="9" width="11.42578125" customWidth="1"/>
    <col min="10" max="10" width="10.85546875" bestFit="1" customWidth="1"/>
    <col min="11" max="11" width="10.85546875" customWidth="1"/>
    <col min="12" max="12" width="10.85546875" bestFit="1" customWidth="1"/>
    <col min="13" max="13" width="11" bestFit="1" customWidth="1"/>
    <col min="14" max="14" width="10.85546875" bestFit="1" customWidth="1"/>
    <col min="15" max="15" width="11" bestFit="1" customWidth="1"/>
    <col min="16" max="16" width="4.85546875" customWidth="1"/>
    <col min="17" max="17" width="11" bestFit="1" customWidth="1"/>
    <col min="19" max="19" width="11.140625" bestFit="1" customWidth="1"/>
    <col min="21" max="21" width="11" bestFit="1" customWidth="1"/>
  </cols>
  <sheetData>
    <row r="1" spans="1:21" x14ac:dyDescent="0.25">
      <c r="A1" s="140" t="s">
        <v>218</v>
      </c>
      <c r="S1" t="s">
        <v>175</v>
      </c>
    </row>
    <row r="2" spans="1:21" ht="30" x14ac:dyDescent="0.25">
      <c r="A2" s="94" t="s">
        <v>217</v>
      </c>
      <c r="L2" s="94"/>
      <c r="O2" t="s">
        <v>145</v>
      </c>
      <c r="Q2" t="s">
        <v>180</v>
      </c>
      <c r="S2" t="s">
        <v>178</v>
      </c>
      <c r="U2" t="s">
        <v>179</v>
      </c>
    </row>
    <row r="3" spans="1:21" ht="60" x14ac:dyDescent="0.25">
      <c r="A3" s="18" t="s">
        <v>0</v>
      </c>
      <c r="B3" s="82" t="s">
        <v>1</v>
      </c>
      <c r="C3" s="19" t="s">
        <v>2</v>
      </c>
      <c r="D3" s="82" t="s">
        <v>3</v>
      </c>
      <c r="E3" s="19" t="s">
        <v>188</v>
      </c>
      <c r="F3" s="90" t="s">
        <v>129</v>
      </c>
      <c r="G3" s="20" t="s">
        <v>161</v>
      </c>
      <c r="H3" s="38" t="s">
        <v>160</v>
      </c>
      <c r="I3" s="20" t="s">
        <v>172</v>
      </c>
      <c r="J3" s="38" t="s">
        <v>173</v>
      </c>
      <c r="K3" s="76" t="s">
        <v>212</v>
      </c>
      <c r="L3" s="38" t="s">
        <v>174</v>
      </c>
      <c r="M3" s="20" t="s">
        <v>176</v>
      </c>
      <c r="N3" s="79" t="s">
        <v>211</v>
      </c>
      <c r="O3" s="39" t="s">
        <v>130</v>
      </c>
      <c r="P3" s="104"/>
      <c r="Q3" s="39" t="s">
        <v>130</v>
      </c>
      <c r="S3" s="39" t="s">
        <v>130</v>
      </c>
      <c r="U3" s="39" t="s">
        <v>130</v>
      </c>
    </row>
    <row r="4" spans="1:21" x14ac:dyDescent="0.25">
      <c r="A4" s="95" t="s">
        <v>189</v>
      </c>
      <c r="B4" s="83">
        <v>1740</v>
      </c>
      <c r="C4" s="21">
        <v>2707</v>
      </c>
      <c r="D4" s="83">
        <v>1733</v>
      </c>
      <c r="E4" s="22">
        <v>1657</v>
      </c>
      <c r="F4" s="91">
        <v>2500</v>
      </c>
      <c r="G4" s="23">
        <v>129.99</v>
      </c>
      <c r="H4" s="41">
        <v>1500</v>
      </c>
      <c r="I4" s="23">
        <v>545</v>
      </c>
      <c r="J4" s="41">
        <v>1500</v>
      </c>
      <c r="K4" s="77">
        <v>89.66</v>
      </c>
      <c r="L4" s="41">
        <v>1000</v>
      </c>
      <c r="M4" s="23"/>
      <c r="N4" s="12">
        <v>1000</v>
      </c>
      <c r="O4" s="41">
        <v>1000</v>
      </c>
      <c r="P4" s="105"/>
      <c r="Q4" s="41">
        <v>1500</v>
      </c>
      <c r="R4" s="8"/>
      <c r="S4" s="41">
        <v>1500</v>
      </c>
      <c r="U4" s="41">
        <v>1500</v>
      </c>
    </row>
    <row r="5" spans="1:21" x14ac:dyDescent="0.25">
      <c r="A5" s="16" t="s">
        <v>102</v>
      </c>
      <c r="B5" s="41"/>
      <c r="C5" s="10"/>
      <c r="D5" s="41"/>
      <c r="E5" s="10"/>
      <c r="F5" s="41">
        <v>200</v>
      </c>
      <c r="G5" s="10">
        <v>117.32</v>
      </c>
      <c r="H5" s="41">
        <v>200</v>
      </c>
      <c r="I5" s="10"/>
      <c r="J5" s="41">
        <v>200</v>
      </c>
      <c r="K5" s="77">
        <v>0</v>
      </c>
      <c r="L5" s="41"/>
      <c r="M5" s="10"/>
      <c r="N5" s="12">
        <v>0</v>
      </c>
      <c r="O5" s="41">
        <v>200</v>
      </c>
      <c r="P5" s="105"/>
      <c r="Q5" s="41">
        <v>200</v>
      </c>
      <c r="R5" s="8"/>
      <c r="S5" s="41">
        <v>200</v>
      </c>
      <c r="U5" s="41">
        <v>200</v>
      </c>
    </row>
    <row r="6" spans="1:21" x14ac:dyDescent="0.25">
      <c r="A6" s="96" t="s">
        <v>5</v>
      </c>
      <c r="B6" s="83">
        <v>1481</v>
      </c>
      <c r="C6" s="21">
        <v>497</v>
      </c>
      <c r="D6" s="84">
        <v>1120</v>
      </c>
      <c r="E6" s="24"/>
      <c r="F6" s="91">
        <v>1227.5999999999999</v>
      </c>
      <c r="G6" s="23">
        <v>871.42</v>
      </c>
      <c r="H6" s="41">
        <v>1250</v>
      </c>
      <c r="I6" s="23">
        <v>678.32</v>
      </c>
      <c r="J6" s="41">
        <v>1000</v>
      </c>
      <c r="K6" s="77">
        <v>581.04999999999995</v>
      </c>
      <c r="L6" s="41">
        <v>750</v>
      </c>
      <c r="M6" s="23"/>
      <c r="N6" s="12">
        <v>750</v>
      </c>
      <c r="O6" s="41">
        <v>1000</v>
      </c>
      <c r="P6" s="105"/>
      <c r="Q6" s="41">
        <v>5000</v>
      </c>
      <c r="R6" s="8"/>
      <c r="S6" s="41">
        <v>5000</v>
      </c>
      <c r="U6" s="41">
        <v>5000</v>
      </c>
    </row>
    <row r="7" spans="1:21" x14ac:dyDescent="0.25">
      <c r="A7" s="96" t="s">
        <v>190</v>
      </c>
      <c r="B7" s="83"/>
      <c r="C7" s="21"/>
      <c r="D7" s="84"/>
      <c r="E7" s="24"/>
      <c r="F7" s="91"/>
      <c r="G7" s="23">
        <v>180</v>
      </c>
      <c r="H7" s="41">
        <v>300</v>
      </c>
      <c r="I7" s="23">
        <v>90</v>
      </c>
      <c r="J7" s="41">
        <v>300</v>
      </c>
      <c r="K7" s="77">
        <v>270</v>
      </c>
      <c r="L7" s="41">
        <v>300</v>
      </c>
      <c r="M7" s="23"/>
      <c r="N7" s="12">
        <v>300</v>
      </c>
      <c r="O7" s="41">
        <v>300</v>
      </c>
      <c r="P7" s="105"/>
      <c r="Q7" s="41">
        <v>300</v>
      </c>
      <c r="R7" s="8"/>
      <c r="S7" s="41">
        <v>300</v>
      </c>
      <c r="U7" s="41">
        <v>300</v>
      </c>
    </row>
    <row r="8" spans="1:21" x14ac:dyDescent="0.25">
      <c r="A8" s="96" t="s">
        <v>6</v>
      </c>
      <c r="B8" s="84"/>
      <c r="C8" s="25"/>
      <c r="D8" s="83"/>
      <c r="E8" s="22"/>
      <c r="F8" s="91">
        <v>1118</v>
      </c>
      <c r="G8" s="23">
        <v>960.58</v>
      </c>
      <c r="H8" s="41">
        <v>700</v>
      </c>
      <c r="I8" s="23">
        <v>736.76</v>
      </c>
      <c r="J8" s="41">
        <v>700</v>
      </c>
      <c r="K8" s="77">
        <v>685.66</v>
      </c>
      <c r="L8" s="41">
        <v>800</v>
      </c>
      <c r="M8" s="23"/>
      <c r="N8" s="12">
        <v>500</v>
      </c>
      <c r="O8" s="41">
        <v>600</v>
      </c>
      <c r="P8" s="105"/>
      <c r="Q8" s="41">
        <v>850</v>
      </c>
      <c r="R8" s="8"/>
      <c r="S8" s="41">
        <v>875</v>
      </c>
      <c r="U8" s="41">
        <v>900</v>
      </c>
    </row>
    <row r="9" spans="1:21" x14ac:dyDescent="0.25">
      <c r="A9" s="96" t="s">
        <v>7</v>
      </c>
      <c r="B9" s="83">
        <v>3298</v>
      </c>
      <c r="C9" s="21">
        <v>4601</v>
      </c>
      <c r="D9" s="84">
        <v>4222</v>
      </c>
      <c r="E9" s="24">
        <v>2440.79</v>
      </c>
      <c r="F9" s="91">
        <v>6061</v>
      </c>
      <c r="G9" s="23">
        <v>4875.17</v>
      </c>
      <c r="H9" s="41">
        <v>6500</v>
      </c>
      <c r="I9" s="23">
        <v>8615.52</v>
      </c>
      <c r="J9" s="41">
        <v>6500</v>
      </c>
      <c r="K9" s="77">
        <v>6693.77</v>
      </c>
      <c r="L9" s="41">
        <v>5000</v>
      </c>
      <c r="M9" s="23"/>
      <c r="N9" s="12">
        <v>5000</v>
      </c>
      <c r="O9" s="41">
        <v>6250</v>
      </c>
      <c r="P9" s="105"/>
      <c r="Q9" s="41">
        <v>9500</v>
      </c>
      <c r="R9" s="8"/>
      <c r="S9" s="41">
        <v>9750</v>
      </c>
      <c r="U9" s="41">
        <v>10000</v>
      </c>
    </row>
    <row r="10" spans="1:21" x14ac:dyDescent="0.25">
      <c r="A10" s="96" t="s">
        <v>209</v>
      </c>
      <c r="B10" s="83">
        <v>5241</v>
      </c>
      <c r="C10" s="21">
        <v>4113</v>
      </c>
      <c r="D10" s="83">
        <v>4408</v>
      </c>
      <c r="E10" s="22">
        <v>4433.51</v>
      </c>
      <c r="F10" s="91">
        <v>4343.25</v>
      </c>
      <c r="G10" s="23">
        <v>4194.6000000000004</v>
      </c>
      <c r="H10" s="41">
        <v>8000</v>
      </c>
      <c r="I10" s="23">
        <v>8468.51</v>
      </c>
      <c r="J10" s="41">
        <v>8000</v>
      </c>
      <c r="K10" s="77">
        <v>11272.4</v>
      </c>
      <c r="L10" s="41">
        <v>12000</v>
      </c>
      <c r="M10" s="23"/>
      <c r="N10" s="12">
        <v>12000</v>
      </c>
      <c r="O10" s="41">
        <v>14000</v>
      </c>
      <c r="P10" s="105"/>
      <c r="Q10" s="41">
        <v>14500</v>
      </c>
      <c r="R10" s="8"/>
      <c r="S10" s="41">
        <v>15000</v>
      </c>
      <c r="U10" s="41">
        <v>15500</v>
      </c>
    </row>
    <row r="11" spans="1:21" ht="32.25" customHeight="1" x14ac:dyDescent="0.25">
      <c r="A11" s="96" t="s">
        <v>191</v>
      </c>
      <c r="B11" s="83">
        <v>886</v>
      </c>
      <c r="C11" s="21">
        <v>1300</v>
      </c>
      <c r="D11" s="83">
        <v>1233</v>
      </c>
      <c r="E11" s="22">
        <v>1263.05</v>
      </c>
      <c r="F11" s="91">
        <v>3498</v>
      </c>
      <c r="G11" s="23">
        <v>3956.38</v>
      </c>
      <c r="H11" s="41">
        <v>3500</v>
      </c>
      <c r="I11" s="23">
        <v>4977.9399999999996</v>
      </c>
      <c r="J11" s="41"/>
      <c r="K11" s="77"/>
      <c r="L11" s="41"/>
      <c r="M11" s="23"/>
      <c r="N11" s="12"/>
      <c r="O11" s="41"/>
      <c r="P11" s="105"/>
      <c r="Q11" s="41"/>
      <c r="R11" s="8"/>
      <c r="S11" s="41"/>
      <c r="U11" s="41"/>
    </row>
    <row r="12" spans="1:21" x14ac:dyDescent="0.25">
      <c r="A12" s="96" t="s">
        <v>142</v>
      </c>
      <c r="B12" s="84"/>
      <c r="C12" s="25"/>
      <c r="D12" s="84">
        <v>2136</v>
      </c>
      <c r="E12" s="24">
        <v>2136</v>
      </c>
      <c r="F12" s="91">
        <v>2598</v>
      </c>
      <c r="G12" s="23">
        <v>2990</v>
      </c>
      <c r="H12" s="41">
        <v>3400</v>
      </c>
      <c r="I12" s="23">
        <v>3131.65</v>
      </c>
      <c r="J12" s="41">
        <v>8200</v>
      </c>
      <c r="K12" s="77">
        <v>11099.95</v>
      </c>
      <c r="L12" s="41">
        <v>3400</v>
      </c>
      <c r="M12" s="23"/>
      <c r="N12" s="12">
        <v>5000</v>
      </c>
      <c r="O12" s="41">
        <v>5000</v>
      </c>
      <c r="P12" s="105"/>
      <c r="Q12" s="41">
        <v>5500</v>
      </c>
      <c r="R12" s="8"/>
      <c r="S12" s="41">
        <v>6000</v>
      </c>
      <c r="U12" s="41">
        <v>6500</v>
      </c>
    </row>
    <row r="13" spans="1:21" x14ac:dyDescent="0.25">
      <c r="A13" s="96" t="s">
        <v>8</v>
      </c>
      <c r="B13" s="83">
        <v>12456</v>
      </c>
      <c r="C13" s="21">
        <v>11570</v>
      </c>
      <c r="D13" s="84">
        <v>17940</v>
      </c>
      <c r="E13" s="24">
        <v>14863.36</v>
      </c>
      <c r="F13" s="91">
        <v>15191</v>
      </c>
      <c r="G13" s="23">
        <v>17142.55</v>
      </c>
      <c r="H13" s="41">
        <v>18000</v>
      </c>
      <c r="I13" s="23">
        <v>15713.93</v>
      </c>
      <c r="J13" s="41">
        <v>20000</v>
      </c>
      <c r="K13" s="77">
        <v>13353.12</v>
      </c>
      <c r="L13" s="41">
        <v>20000</v>
      </c>
      <c r="M13" s="23"/>
      <c r="N13" s="12">
        <v>17000</v>
      </c>
      <c r="O13" s="41">
        <v>15000</v>
      </c>
      <c r="P13" s="105"/>
      <c r="Q13" s="41">
        <v>18000</v>
      </c>
      <c r="R13" s="8"/>
      <c r="S13" s="41">
        <v>19000</v>
      </c>
      <c r="U13" s="41">
        <v>20000</v>
      </c>
    </row>
    <row r="14" spans="1:21" x14ac:dyDescent="0.25">
      <c r="A14" s="96" t="s">
        <v>99</v>
      </c>
      <c r="B14" s="83"/>
      <c r="C14" s="21"/>
      <c r="D14" s="84"/>
      <c r="E14" s="24"/>
      <c r="F14" s="91">
        <v>600</v>
      </c>
      <c r="G14" s="23">
        <v>1149.53</v>
      </c>
      <c r="H14" s="41">
        <v>800</v>
      </c>
      <c r="I14" s="23">
        <v>2236.5100000000002</v>
      </c>
      <c r="J14" s="41">
        <v>1500</v>
      </c>
      <c r="K14" s="77">
        <v>3096.05</v>
      </c>
      <c r="L14" s="41">
        <v>2500</v>
      </c>
      <c r="M14" s="23"/>
      <c r="N14" s="12">
        <v>-5000</v>
      </c>
      <c r="O14" s="41">
        <v>3200</v>
      </c>
      <c r="P14" s="105"/>
      <c r="Q14" s="41">
        <v>3000</v>
      </c>
      <c r="R14" s="8"/>
      <c r="S14" s="41">
        <v>3250</v>
      </c>
      <c r="U14" s="41">
        <v>3500</v>
      </c>
    </row>
    <row r="15" spans="1:21" x14ac:dyDescent="0.25">
      <c r="A15" s="96" t="s">
        <v>112</v>
      </c>
      <c r="B15" s="83"/>
      <c r="C15" s="21"/>
      <c r="D15" s="84"/>
      <c r="E15" s="24"/>
      <c r="F15" s="91"/>
      <c r="G15" s="23"/>
      <c r="H15" s="41">
        <v>720</v>
      </c>
      <c r="I15" s="23">
        <v>223.05</v>
      </c>
      <c r="J15" s="41">
        <v>500</v>
      </c>
      <c r="K15" s="77">
        <v>258.89999999999998</v>
      </c>
      <c r="L15" s="41">
        <v>500</v>
      </c>
      <c r="M15" s="23"/>
      <c r="N15" s="12">
        <v>300</v>
      </c>
      <c r="O15" s="41">
        <v>300</v>
      </c>
      <c r="P15" s="105"/>
      <c r="Q15" s="41">
        <v>520</v>
      </c>
      <c r="R15" s="8"/>
      <c r="S15" s="41">
        <v>530</v>
      </c>
      <c r="U15" s="41">
        <v>540</v>
      </c>
    </row>
    <row r="16" spans="1:21" x14ac:dyDescent="0.25">
      <c r="A16" s="96" t="s">
        <v>101</v>
      </c>
      <c r="B16" s="83"/>
      <c r="C16" s="21"/>
      <c r="D16" s="84"/>
      <c r="E16" s="24"/>
      <c r="F16" s="91"/>
      <c r="G16" s="23">
        <v>470</v>
      </c>
      <c r="H16" s="41">
        <v>1000</v>
      </c>
      <c r="I16" s="23">
        <v>1561</v>
      </c>
      <c r="J16" s="41">
        <v>1000</v>
      </c>
      <c r="K16" s="77">
        <v>550</v>
      </c>
      <c r="L16" s="41">
        <v>2000</v>
      </c>
      <c r="M16" s="23"/>
      <c r="N16" s="12">
        <v>2000</v>
      </c>
      <c r="O16" s="41">
        <v>2000</v>
      </c>
      <c r="P16" s="105"/>
      <c r="Q16" s="41">
        <v>2500</v>
      </c>
      <c r="R16" s="8"/>
      <c r="S16" s="41">
        <v>2750</v>
      </c>
      <c r="U16" s="41">
        <v>3000</v>
      </c>
    </row>
    <row r="17" spans="1:21" ht="39" x14ac:dyDescent="0.25">
      <c r="A17" s="96" t="s">
        <v>20</v>
      </c>
      <c r="B17" s="83">
        <v>1549</v>
      </c>
      <c r="C17" s="21">
        <v>3990</v>
      </c>
      <c r="D17" s="84">
        <v>2000</v>
      </c>
      <c r="E17" s="24">
        <v>4221.26</v>
      </c>
      <c r="F17" s="91">
        <v>2000</v>
      </c>
      <c r="G17" s="23"/>
      <c r="H17" s="41">
        <v>500</v>
      </c>
      <c r="I17" s="23"/>
      <c r="J17" s="41">
        <v>500</v>
      </c>
      <c r="K17" s="77">
        <v>30</v>
      </c>
      <c r="L17" s="41">
        <v>500</v>
      </c>
      <c r="M17" s="23"/>
      <c r="N17" s="12">
        <v>250</v>
      </c>
      <c r="O17" s="41">
        <v>300</v>
      </c>
      <c r="P17" s="105"/>
      <c r="Q17" s="41">
        <v>400</v>
      </c>
      <c r="R17" s="8"/>
      <c r="S17" s="41">
        <v>500</v>
      </c>
      <c r="U17" s="41">
        <v>500</v>
      </c>
    </row>
    <row r="18" spans="1:21" x14ac:dyDescent="0.25">
      <c r="A18" s="96" t="s">
        <v>108</v>
      </c>
      <c r="B18" s="83">
        <v>734</v>
      </c>
      <c r="C18" s="21">
        <v>278</v>
      </c>
      <c r="D18" s="84">
        <v>500</v>
      </c>
      <c r="E18" s="24"/>
      <c r="F18" s="91">
        <v>1772</v>
      </c>
      <c r="G18" s="23">
        <v>1134</v>
      </c>
      <c r="H18" s="41">
        <v>3474</v>
      </c>
      <c r="I18" s="23">
        <v>305</v>
      </c>
      <c r="J18" s="41">
        <v>2479</v>
      </c>
      <c r="K18" s="77">
        <v>150</v>
      </c>
      <c r="L18" s="41">
        <v>630</v>
      </c>
      <c r="M18" s="23"/>
      <c r="N18" s="12">
        <v>400</v>
      </c>
      <c r="O18" s="41">
        <f>'Training costs '!H23</f>
        <v>1219</v>
      </c>
      <c r="P18" s="105"/>
      <c r="Q18" s="41">
        <v>1754</v>
      </c>
      <c r="R18" s="8"/>
      <c r="S18" s="41">
        <v>4889</v>
      </c>
      <c r="U18" s="41">
        <v>1185</v>
      </c>
    </row>
    <row r="19" spans="1:21" x14ac:dyDescent="0.25">
      <c r="A19" s="96" t="s">
        <v>98</v>
      </c>
      <c r="B19" s="83"/>
      <c r="C19" s="21"/>
      <c r="D19" s="84"/>
      <c r="E19" s="24"/>
      <c r="F19" s="91"/>
      <c r="G19" s="23">
        <v>225</v>
      </c>
      <c r="H19" s="41">
        <v>0</v>
      </c>
      <c r="I19" s="23">
        <v>305</v>
      </c>
      <c r="J19" s="41">
        <v>200</v>
      </c>
      <c r="K19" s="77">
        <v>10.83</v>
      </c>
      <c r="L19" s="41">
        <v>400</v>
      </c>
      <c r="M19" s="23"/>
      <c r="N19" s="12">
        <v>400</v>
      </c>
      <c r="O19" s="41">
        <v>425</v>
      </c>
      <c r="P19" s="105"/>
      <c r="Q19" s="41">
        <v>450</v>
      </c>
      <c r="R19" s="8"/>
      <c r="S19" s="41">
        <v>475</v>
      </c>
      <c r="U19" s="41">
        <v>500</v>
      </c>
    </row>
    <row r="20" spans="1:21" x14ac:dyDescent="0.25">
      <c r="A20" s="96" t="s">
        <v>9</v>
      </c>
      <c r="B20" s="83">
        <v>1040</v>
      </c>
      <c r="C20" s="21">
        <v>1363</v>
      </c>
      <c r="D20" s="84">
        <v>1400</v>
      </c>
      <c r="E20" s="24">
        <v>1558</v>
      </c>
      <c r="F20" s="91">
        <v>3000</v>
      </c>
      <c r="G20" s="23">
        <v>2050</v>
      </c>
      <c r="H20" s="41">
        <v>2400</v>
      </c>
      <c r="I20" s="23">
        <v>1698</v>
      </c>
      <c r="J20" s="41">
        <v>2400</v>
      </c>
      <c r="K20" s="77">
        <v>1776</v>
      </c>
      <c r="L20" s="41">
        <v>2000</v>
      </c>
      <c r="M20" s="23"/>
      <c r="N20" s="12">
        <v>2000</v>
      </c>
      <c r="O20" s="41">
        <v>2400</v>
      </c>
      <c r="P20" s="105"/>
      <c r="Q20" s="41">
        <v>2400</v>
      </c>
      <c r="R20" s="8"/>
      <c r="S20" s="41">
        <v>2400</v>
      </c>
      <c r="U20" s="41">
        <v>2400</v>
      </c>
    </row>
    <row r="21" spans="1:21" x14ac:dyDescent="0.25">
      <c r="A21" s="96" t="s">
        <v>10</v>
      </c>
      <c r="B21" s="84"/>
      <c r="C21" s="25"/>
      <c r="D21" s="83"/>
      <c r="E21" s="22"/>
      <c r="F21" s="91">
        <v>282</v>
      </c>
      <c r="G21" s="23">
        <v>276</v>
      </c>
      <c r="H21" s="41">
        <v>300</v>
      </c>
      <c r="I21" s="23">
        <v>303.98</v>
      </c>
      <c r="J21" s="41">
        <v>300</v>
      </c>
      <c r="K21" s="77">
        <v>211.55</v>
      </c>
      <c r="L21" s="41">
        <v>325</v>
      </c>
      <c r="M21" s="23"/>
      <c r="N21" s="12">
        <v>300</v>
      </c>
      <c r="O21" s="41">
        <v>350</v>
      </c>
      <c r="P21" s="105"/>
      <c r="Q21" s="41">
        <v>375</v>
      </c>
      <c r="R21" s="8"/>
      <c r="S21" s="41">
        <v>400</v>
      </c>
      <c r="U21" s="41">
        <v>425</v>
      </c>
    </row>
    <row r="22" spans="1:21" x14ac:dyDescent="0.25">
      <c r="A22" s="96" t="s">
        <v>100</v>
      </c>
      <c r="B22" s="84"/>
      <c r="C22" s="25"/>
      <c r="D22" s="83"/>
      <c r="E22" s="22"/>
      <c r="F22" s="91">
        <v>10</v>
      </c>
      <c r="G22" s="23">
        <v>461.27</v>
      </c>
      <c r="H22" s="41">
        <v>400</v>
      </c>
      <c r="I22" s="23">
        <v>816.9</v>
      </c>
      <c r="J22" s="41">
        <v>800</v>
      </c>
      <c r="K22" s="77">
        <v>560.19000000000005</v>
      </c>
      <c r="L22" s="41">
        <v>500</v>
      </c>
      <c r="M22" s="23"/>
      <c r="N22" s="12">
        <v>500</v>
      </c>
      <c r="O22" s="41">
        <v>500</v>
      </c>
      <c r="P22" s="105"/>
      <c r="Q22" s="41">
        <v>850</v>
      </c>
      <c r="R22" s="8"/>
      <c r="S22" s="41">
        <v>950</v>
      </c>
      <c r="U22" s="41">
        <v>1050</v>
      </c>
    </row>
    <row r="23" spans="1:21" x14ac:dyDescent="0.25">
      <c r="A23" s="96" t="s">
        <v>192</v>
      </c>
      <c r="B23" s="84"/>
      <c r="C23" s="25"/>
      <c r="D23" s="83"/>
      <c r="E23" s="22"/>
      <c r="F23" s="91"/>
      <c r="G23" s="23">
        <v>409.54</v>
      </c>
      <c r="H23" s="41">
        <v>500</v>
      </c>
      <c r="I23" s="23">
        <v>65</v>
      </c>
      <c r="J23" s="41">
        <v>500</v>
      </c>
      <c r="K23" s="77">
        <v>569.70000000000005</v>
      </c>
      <c r="L23" s="41">
        <v>250</v>
      </c>
      <c r="M23" s="23"/>
      <c r="N23" s="12">
        <v>400</v>
      </c>
      <c r="O23" s="41">
        <v>500</v>
      </c>
      <c r="P23" s="105"/>
      <c r="Q23" s="41">
        <v>500</v>
      </c>
      <c r="R23" s="8"/>
      <c r="S23" s="41">
        <v>2000</v>
      </c>
      <c r="U23" s="41">
        <v>500</v>
      </c>
    </row>
    <row r="24" spans="1:21" x14ac:dyDescent="0.25">
      <c r="A24" s="96" t="s">
        <v>21</v>
      </c>
      <c r="B24" s="84"/>
      <c r="C24" s="25"/>
      <c r="D24" s="83"/>
      <c r="E24" s="22"/>
      <c r="F24" s="91">
        <v>170</v>
      </c>
      <c r="G24" s="23">
        <v>155</v>
      </c>
      <c r="H24" s="41">
        <v>180</v>
      </c>
      <c r="I24" s="23">
        <v>121.5</v>
      </c>
      <c r="J24" s="41">
        <v>240</v>
      </c>
      <c r="K24" s="77">
        <v>120</v>
      </c>
      <c r="L24" s="41">
        <v>250</v>
      </c>
      <c r="M24" s="23"/>
      <c r="N24" s="12">
        <v>250</v>
      </c>
      <c r="O24" s="41">
        <v>300</v>
      </c>
      <c r="P24" s="105"/>
      <c r="Q24" s="41">
        <v>300</v>
      </c>
      <c r="R24" s="8"/>
      <c r="S24" s="41">
        <v>300</v>
      </c>
      <c r="U24" s="41">
        <v>300</v>
      </c>
    </row>
    <row r="25" spans="1:21" x14ac:dyDescent="0.25">
      <c r="A25" s="96" t="s">
        <v>134</v>
      </c>
      <c r="B25" s="84"/>
      <c r="C25" s="25"/>
      <c r="D25" s="83"/>
      <c r="E25" s="22"/>
      <c r="F25" s="91">
        <v>200</v>
      </c>
      <c r="G25" s="23"/>
      <c r="H25" s="41">
        <v>200</v>
      </c>
      <c r="I25" s="23">
        <v>829.84</v>
      </c>
      <c r="J25" s="41">
        <v>500</v>
      </c>
      <c r="K25" s="77">
        <v>530.11</v>
      </c>
      <c r="L25" s="41">
        <v>750</v>
      </c>
      <c r="M25" s="23"/>
      <c r="N25" s="12">
        <v>1500</v>
      </c>
      <c r="O25" s="41">
        <v>1000</v>
      </c>
      <c r="P25" s="105"/>
      <c r="Q25" s="41">
        <v>1500</v>
      </c>
      <c r="R25" s="8"/>
      <c r="S25" s="41">
        <v>1500</v>
      </c>
      <c r="U25" s="41">
        <v>1500</v>
      </c>
    </row>
    <row r="26" spans="1:21" x14ac:dyDescent="0.25">
      <c r="A26" s="96" t="s">
        <v>11</v>
      </c>
      <c r="B26" s="84"/>
      <c r="C26" s="25"/>
      <c r="D26" s="83"/>
      <c r="E26" s="22"/>
      <c r="F26" s="91">
        <v>425</v>
      </c>
      <c r="G26" s="23">
        <v>420</v>
      </c>
      <c r="H26" s="41">
        <v>600</v>
      </c>
      <c r="I26" s="23">
        <v>800</v>
      </c>
      <c r="J26" s="41">
        <v>800</v>
      </c>
      <c r="K26" s="77">
        <v>710</v>
      </c>
      <c r="L26" s="41">
        <v>850</v>
      </c>
      <c r="M26" s="23"/>
      <c r="N26" s="12">
        <v>850</v>
      </c>
      <c r="O26" s="41">
        <v>900</v>
      </c>
      <c r="P26" s="105"/>
      <c r="Q26" s="41">
        <v>950</v>
      </c>
      <c r="R26" s="8"/>
      <c r="S26" s="41">
        <v>1000</v>
      </c>
      <c r="U26" s="41">
        <v>1025</v>
      </c>
    </row>
    <row r="27" spans="1:21" x14ac:dyDescent="0.25">
      <c r="A27" s="96" t="s">
        <v>12</v>
      </c>
      <c r="B27" s="84"/>
      <c r="C27" s="25"/>
      <c r="D27" s="83"/>
      <c r="E27" s="22"/>
      <c r="F27" s="91">
        <v>0</v>
      </c>
      <c r="G27" s="23">
        <v>1</v>
      </c>
      <c r="H27" s="41">
        <v>450</v>
      </c>
      <c r="I27" s="23"/>
      <c r="J27" s="41">
        <v>300</v>
      </c>
      <c r="K27" s="77">
        <v>713.6</v>
      </c>
      <c r="L27" s="41">
        <v>450</v>
      </c>
      <c r="M27" s="23"/>
      <c r="N27" s="12">
        <v>250</v>
      </c>
      <c r="O27" s="41">
        <v>500</v>
      </c>
      <c r="P27" s="105"/>
      <c r="Q27" s="41">
        <v>500</v>
      </c>
      <c r="R27" s="8"/>
      <c r="S27" s="41">
        <v>500</v>
      </c>
      <c r="U27" s="41">
        <v>500</v>
      </c>
    </row>
    <row r="28" spans="1:21" x14ac:dyDescent="0.25">
      <c r="A28" s="96" t="s">
        <v>210</v>
      </c>
      <c r="B28" s="83">
        <v>1166</v>
      </c>
      <c r="C28" s="21">
        <v>2185</v>
      </c>
      <c r="D28" s="83">
        <v>1935</v>
      </c>
      <c r="E28" s="22">
        <v>2198</v>
      </c>
      <c r="F28" s="91">
        <v>2456</v>
      </c>
      <c r="G28" s="23">
        <v>1202</v>
      </c>
      <c r="H28" s="41">
        <v>0</v>
      </c>
      <c r="I28" s="23">
        <v>3855</v>
      </c>
      <c r="J28" s="41">
        <v>0</v>
      </c>
      <c r="K28" s="77">
        <v>5974.8</v>
      </c>
      <c r="L28" s="41">
        <v>4000</v>
      </c>
      <c r="M28" s="23"/>
      <c r="N28" s="12">
        <v>5500</v>
      </c>
      <c r="O28" s="41">
        <v>5500</v>
      </c>
      <c r="P28" s="105"/>
      <c r="Q28" s="41">
        <v>6000</v>
      </c>
      <c r="R28" s="8"/>
      <c r="S28" s="41">
        <v>6500</v>
      </c>
      <c r="U28" s="41">
        <v>7000</v>
      </c>
    </row>
    <row r="29" spans="1:21" x14ac:dyDescent="0.25">
      <c r="A29" s="96" t="s">
        <v>135</v>
      </c>
      <c r="B29" s="83">
        <v>223</v>
      </c>
      <c r="C29" s="21">
        <v>171</v>
      </c>
      <c r="D29" s="83">
        <v>222</v>
      </c>
      <c r="E29" s="22"/>
      <c r="F29" s="91">
        <v>171</v>
      </c>
      <c r="G29" s="23">
        <v>146.19999999999999</v>
      </c>
      <c r="H29" s="41">
        <v>171</v>
      </c>
      <c r="I29" s="23">
        <v>227.95</v>
      </c>
      <c r="J29" s="41">
        <v>300</v>
      </c>
      <c r="K29" s="77">
        <v>305.7</v>
      </c>
      <c r="L29" s="41">
        <v>300</v>
      </c>
      <c r="M29" s="23"/>
      <c r="N29" s="12">
        <v>250</v>
      </c>
      <c r="O29" s="41">
        <v>350</v>
      </c>
      <c r="P29" s="105"/>
      <c r="Q29" s="41">
        <v>400</v>
      </c>
      <c r="R29" s="8"/>
      <c r="S29" s="41">
        <v>450</v>
      </c>
      <c r="U29" s="41">
        <v>475</v>
      </c>
    </row>
    <row r="30" spans="1:21" x14ac:dyDescent="0.25">
      <c r="A30" s="96" t="s">
        <v>105</v>
      </c>
      <c r="B30" s="84"/>
      <c r="C30" s="25"/>
      <c r="D30" s="83">
        <v>0</v>
      </c>
      <c r="E30" s="22"/>
      <c r="F30" s="91">
        <v>170</v>
      </c>
      <c r="G30" s="23"/>
      <c r="H30" s="41">
        <v>170</v>
      </c>
      <c r="I30" s="23"/>
      <c r="J30" s="41">
        <v>0</v>
      </c>
      <c r="K30" s="77"/>
      <c r="L30" s="41">
        <v>0</v>
      </c>
      <c r="M30" s="23"/>
      <c r="N30" s="12">
        <v>0</v>
      </c>
      <c r="O30" s="41">
        <v>0</v>
      </c>
      <c r="P30" s="105"/>
      <c r="Q30" s="41">
        <v>0</v>
      </c>
      <c r="R30" s="8"/>
      <c r="S30" s="41">
        <v>0</v>
      </c>
      <c r="U30" s="41">
        <v>0</v>
      </c>
    </row>
    <row r="31" spans="1:21" x14ac:dyDescent="0.25">
      <c r="A31" s="96" t="s">
        <v>13</v>
      </c>
      <c r="B31" s="83">
        <v>1847</v>
      </c>
      <c r="C31" s="21">
        <v>945</v>
      </c>
      <c r="D31" s="83">
        <v>970</v>
      </c>
      <c r="E31" s="22">
        <v>1530.91</v>
      </c>
      <c r="F31" s="91">
        <v>1000</v>
      </c>
      <c r="G31" s="23">
        <v>822.51</v>
      </c>
      <c r="H31" s="41">
        <v>900</v>
      </c>
      <c r="I31" s="23">
        <v>822.5</v>
      </c>
      <c r="J31" s="41">
        <v>1000</v>
      </c>
      <c r="K31" s="77">
        <v>802.27</v>
      </c>
      <c r="L31" s="41">
        <v>900</v>
      </c>
      <c r="M31" s="23"/>
      <c r="N31" s="12">
        <v>900</v>
      </c>
      <c r="O31" s="41">
        <v>900</v>
      </c>
      <c r="P31" s="105"/>
      <c r="Q31" s="41">
        <v>1100</v>
      </c>
      <c r="R31" s="8"/>
      <c r="S31" s="41">
        <v>1500</v>
      </c>
      <c r="U31" s="41">
        <v>1750</v>
      </c>
    </row>
    <row r="32" spans="1:21" x14ac:dyDescent="0.25">
      <c r="A32" s="97" t="s">
        <v>14</v>
      </c>
      <c r="B32" s="85">
        <f t="shared" ref="B32:H32" si="0">SUM(B4:B31)</f>
        <v>31661</v>
      </c>
      <c r="C32" s="26">
        <f t="shared" si="0"/>
        <v>33720</v>
      </c>
      <c r="D32" s="85">
        <f t="shared" si="0"/>
        <v>39819</v>
      </c>
      <c r="E32" s="26">
        <f t="shared" si="0"/>
        <v>36301.880000000005</v>
      </c>
      <c r="F32" s="85">
        <f t="shared" si="0"/>
        <v>48992.85</v>
      </c>
      <c r="G32" s="26">
        <f t="shared" si="0"/>
        <v>44340.05999999999</v>
      </c>
      <c r="H32" s="42">
        <f t="shared" si="0"/>
        <v>56115</v>
      </c>
      <c r="I32" s="26">
        <f t="shared" ref="I32" si="1">SUM(I4:I31)</f>
        <v>57128.860000000008</v>
      </c>
      <c r="J32" s="42">
        <f t="shared" ref="J32:M32" si="2">SUM(J4:J31)</f>
        <v>59719</v>
      </c>
      <c r="K32" s="42">
        <f t="shared" si="2"/>
        <v>60415.310000000005</v>
      </c>
      <c r="L32" s="42">
        <f t="shared" si="2"/>
        <v>60355</v>
      </c>
      <c r="M32" s="26">
        <f t="shared" si="2"/>
        <v>0</v>
      </c>
      <c r="N32" s="80">
        <f>SUM(N4:N31)</f>
        <v>52600</v>
      </c>
      <c r="O32" s="42">
        <f>SUM(O4:O31)</f>
        <v>63994</v>
      </c>
      <c r="P32" s="106"/>
      <c r="Q32" s="42">
        <f>SUM(Q4:Q31)</f>
        <v>78849</v>
      </c>
      <c r="R32" s="8"/>
      <c r="S32" s="42">
        <f>SUM(S4:S31)</f>
        <v>87519</v>
      </c>
      <c r="U32" s="42">
        <f>SUM(U4:U31)</f>
        <v>86050</v>
      </c>
    </row>
    <row r="33" spans="1:21" x14ac:dyDescent="0.25">
      <c r="A33" s="30"/>
      <c r="B33" s="84"/>
      <c r="C33" s="25"/>
      <c r="D33" s="84"/>
      <c r="E33" s="25"/>
      <c r="F33" s="89"/>
      <c r="G33" s="27"/>
      <c r="H33" s="41"/>
      <c r="I33" s="27"/>
      <c r="J33" s="41"/>
      <c r="K33" s="77"/>
      <c r="L33" s="41"/>
      <c r="M33" s="27"/>
      <c r="N33" s="12"/>
      <c r="O33" s="41"/>
      <c r="P33" s="105"/>
      <c r="Q33" s="41"/>
      <c r="R33" s="8"/>
      <c r="S33" s="41"/>
      <c r="U33" s="41"/>
    </row>
    <row r="34" spans="1:21" x14ac:dyDescent="0.25">
      <c r="A34" s="30"/>
      <c r="B34" s="84"/>
      <c r="C34" s="25"/>
      <c r="D34" s="84"/>
      <c r="E34" s="25"/>
      <c r="F34" s="89"/>
      <c r="G34" s="27"/>
      <c r="H34" s="41"/>
      <c r="I34" s="27"/>
      <c r="J34" s="41"/>
      <c r="K34" s="77"/>
      <c r="L34" s="41"/>
      <c r="M34" s="27"/>
      <c r="N34" s="12"/>
      <c r="O34" s="41"/>
      <c r="P34" s="105"/>
      <c r="Q34" s="41"/>
      <c r="R34" s="8"/>
      <c r="S34" s="41"/>
      <c r="U34" s="41"/>
    </row>
    <row r="35" spans="1:21" x14ac:dyDescent="0.25">
      <c r="A35" s="18" t="s">
        <v>23</v>
      </c>
      <c r="B35" s="86">
        <f>SUM(B34:B34)</f>
        <v>0</v>
      </c>
      <c r="C35" s="29">
        <f>SUM(C34:C34)</f>
        <v>0</v>
      </c>
      <c r="D35" s="86">
        <f>SUM(D34:D34)</f>
        <v>0</v>
      </c>
      <c r="E35" s="29"/>
      <c r="F35" s="86">
        <f>SUM(F34:F34)</f>
        <v>0</v>
      </c>
      <c r="G35" s="29"/>
      <c r="H35" s="41"/>
      <c r="I35" s="29"/>
      <c r="J35" s="41"/>
      <c r="K35" s="77"/>
      <c r="L35" s="41"/>
      <c r="M35" s="29"/>
      <c r="N35" s="12"/>
      <c r="O35" s="41"/>
      <c r="P35" s="105"/>
      <c r="Q35" s="41"/>
      <c r="R35" s="8"/>
      <c r="S35" s="41"/>
      <c r="U35" s="41"/>
    </row>
    <row r="36" spans="1:21" x14ac:dyDescent="0.25">
      <c r="A36" s="30" t="s">
        <v>141</v>
      </c>
      <c r="B36" s="84"/>
      <c r="C36" s="25"/>
      <c r="D36" s="84">
        <v>7000</v>
      </c>
      <c r="E36" s="25"/>
      <c r="F36" s="89">
        <v>4734</v>
      </c>
      <c r="G36" s="27">
        <v>6716</v>
      </c>
      <c r="H36" s="41"/>
      <c r="I36" s="27"/>
      <c r="J36" s="41"/>
      <c r="K36" s="77"/>
      <c r="L36" s="41"/>
      <c r="M36" s="27"/>
      <c r="N36" s="12"/>
      <c r="O36" s="41"/>
      <c r="P36" s="105"/>
      <c r="Q36" s="41"/>
      <c r="R36" s="8"/>
      <c r="S36" s="41"/>
      <c r="U36" s="41"/>
    </row>
    <row r="37" spans="1:21" x14ac:dyDescent="0.25">
      <c r="A37" s="30" t="s">
        <v>104</v>
      </c>
      <c r="B37" s="84"/>
      <c r="C37" s="25"/>
      <c r="D37" s="84"/>
      <c r="E37" s="25">
        <v>82.16</v>
      </c>
      <c r="F37" s="89">
        <v>82</v>
      </c>
      <c r="G37" s="27">
        <v>541.45000000000005</v>
      </c>
      <c r="H37" s="41"/>
      <c r="I37" s="27"/>
      <c r="J37" s="41"/>
      <c r="K37" s="77"/>
      <c r="L37" s="41"/>
      <c r="M37" s="27"/>
      <c r="N37" s="12"/>
      <c r="O37" s="41"/>
      <c r="P37" s="105"/>
      <c r="Q37" s="41"/>
      <c r="R37" s="8"/>
      <c r="S37" s="41"/>
      <c r="U37" s="41"/>
    </row>
    <row r="38" spans="1:21" x14ac:dyDescent="0.25">
      <c r="A38" s="30" t="s">
        <v>193</v>
      </c>
      <c r="B38" s="87"/>
      <c r="C38" s="31"/>
      <c r="D38" s="87"/>
      <c r="E38" s="31"/>
      <c r="F38" s="92">
        <v>5000</v>
      </c>
      <c r="G38" s="32"/>
      <c r="H38" s="41">
        <v>5000</v>
      </c>
      <c r="I38" s="32">
        <v>175</v>
      </c>
      <c r="J38" s="41">
        <v>0</v>
      </c>
      <c r="K38" s="77"/>
      <c r="L38" s="41">
        <v>0</v>
      </c>
      <c r="M38" s="32"/>
      <c r="N38" s="12"/>
      <c r="O38" s="41">
        <v>0</v>
      </c>
      <c r="P38" s="105"/>
      <c r="Q38" s="41">
        <v>0</v>
      </c>
      <c r="R38" s="8"/>
      <c r="S38" s="41">
        <v>10000</v>
      </c>
      <c r="U38" s="41"/>
    </row>
    <row r="39" spans="1:21" x14ac:dyDescent="0.25">
      <c r="A39" s="30" t="s">
        <v>103</v>
      </c>
      <c r="B39" s="87"/>
      <c r="C39" s="31"/>
      <c r="D39" s="87"/>
      <c r="E39" s="31"/>
      <c r="F39" s="92">
        <v>800</v>
      </c>
      <c r="G39" s="32"/>
      <c r="H39" s="41">
        <v>800</v>
      </c>
      <c r="I39" s="32"/>
      <c r="J39" s="41">
        <v>800</v>
      </c>
      <c r="K39" s="77"/>
      <c r="L39" s="41"/>
      <c r="M39" s="32"/>
      <c r="N39" s="12">
        <v>800</v>
      </c>
      <c r="O39" s="41">
        <v>0</v>
      </c>
      <c r="P39" s="105"/>
      <c r="Q39" s="41"/>
      <c r="R39" s="8"/>
      <c r="S39" s="41"/>
      <c r="U39" s="41"/>
    </row>
    <row r="40" spans="1:21" x14ac:dyDescent="0.25">
      <c r="A40" s="30" t="s">
        <v>140</v>
      </c>
      <c r="B40" s="87"/>
      <c r="C40" s="31"/>
      <c r="D40" s="87"/>
      <c r="E40" s="31"/>
      <c r="F40" s="92">
        <v>4951.6899999999996</v>
      </c>
      <c r="G40" s="32">
        <v>8120.2</v>
      </c>
      <c r="H40" s="41">
        <v>6000</v>
      </c>
      <c r="I40" s="32">
        <v>4614.8</v>
      </c>
      <c r="J40" s="41">
        <v>0</v>
      </c>
      <c r="K40" s="77"/>
      <c r="L40" s="41">
        <v>0</v>
      </c>
      <c r="M40" s="32"/>
      <c r="N40" s="12"/>
      <c r="O40" s="41">
        <v>0</v>
      </c>
      <c r="P40" s="105"/>
      <c r="Q40" s="41"/>
      <c r="R40" s="8"/>
      <c r="S40" s="41"/>
      <c r="U40" s="41"/>
    </row>
    <row r="41" spans="1:21" x14ac:dyDescent="0.25">
      <c r="A41" s="96" t="s">
        <v>15</v>
      </c>
      <c r="B41" s="83">
        <v>0</v>
      </c>
      <c r="C41" s="21">
        <v>8341</v>
      </c>
      <c r="D41" s="84">
        <v>0</v>
      </c>
      <c r="E41" s="24"/>
      <c r="F41" s="91">
        <v>7625</v>
      </c>
      <c r="G41" s="28"/>
      <c r="H41" s="41"/>
      <c r="I41" s="28"/>
      <c r="J41" s="41">
        <v>16150</v>
      </c>
      <c r="K41" s="77"/>
      <c r="L41" s="41">
        <f>Projects!D26</f>
        <v>12950</v>
      </c>
      <c r="M41" s="28"/>
      <c r="N41" s="12">
        <v>10490</v>
      </c>
      <c r="O41" s="41">
        <f>Projects!F26</f>
        <v>40000</v>
      </c>
      <c r="P41" s="105"/>
      <c r="Q41" s="41">
        <f>Projects!H26</f>
        <v>15000</v>
      </c>
      <c r="R41" s="8"/>
      <c r="S41" s="41">
        <f>Projects!F26</f>
        <v>40000</v>
      </c>
      <c r="U41" s="41">
        <f>Projects!H26</f>
        <v>15000</v>
      </c>
    </row>
    <row r="42" spans="1:21" x14ac:dyDescent="0.25">
      <c r="A42" s="96" t="s">
        <v>16</v>
      </c>
      <c r="B42" s="83">
        <v>0</v>
      </c>
      <c r="C42" s="21">
        <v>0</v>
      </c>
      <c r="D42" s="84">
        <v>1800</v>
      </c>
      <c r="E42" s="24">
        <v>5796</v>
      </c>
      <c r="F42" s="93"/>
      <c r="G42" s="28"/>
      <c r="H42" s="41"/>
      <c r="I42" s="28"/>
      <c r="J42" s="41"/>
      <c r="K42" s="77"/>
      <c r="L42" s="41"/>
      <c r="M42" s="28"/>
      <c r="N42" s="12"/>
      <c r="O42" s="41"/>
      <c r="P42" s="105"/>
      <c r="Q42" s="41"/>
      <c r="R42" s="8"/>
      <c r="S42" s="41"/>
      <c r="U42" s="41"/>
    </row>
    <row r="43" spans="1:21" x14ac:dyDescent="0.25">
      <c r="A43" s="30" t="s">
        <v>139</v>
      </c>
      <c r="B43" s="84"/>
      <c r="C43" s="25"/>
      <c r="D43" s="84"/>
      <c r="E43" s="25"/>
      <c r="F43" s="89">
        <v>6276</v>
      </c>
      <c r="G43" s="27">
        <v>2141.58</v>
      </c>
      <c r="H43" s="41">
        <v>2500</v>
      </c>
      <c r="I43" s="27">
        <v>1095.55</v>
      </c>
      <c r="J43" s="41">
        <v>0</v>
      </c>
      <c r="K43" s="77"/>
      <c r="L43" s="41"/>
      <c r="M43" s="27"/>
      <c r="N43" s="12"/>
      <c r="O43" s="41"/>
      <c r="P43" s="105"/>
      <c r="Q43" s="41"/>
      <c r="R43" s="8"/>
      <c r="S43" s="41"/>
      <c r="U43" s="41"/>
    </row>
    <row r="44" spans="1:21" x14ac:dyDescent="0.25">
      <c r="A44" s="30" t="s">
        <v>194</v>
      </c>
      <c r="B44" s="84"/>
      <c r="C44" s="25"/>
      <c r="D44" s="84"/>
      <c r="E44" s="25"/>
      <c r="F44" s="89"/>
      <c r="G44" s="27"/>
      <c r="H44" s="41">
        <v>2800</v>
      </c>
      <c r="I44" s="27"/>
      <c r="J44" s="41">
        <v>2800</v>
      </c>
      <c r="K44" s="77"/>
      <c r="L44" s="41"/>
      <c r="M44" s="27"/>
      <c r="N44" s="12">
        <v>2800</v>
      </c>
      <c r="O44" s="41"/>
      <c r="P44" s="105"/>
      <c r="Q44" s="41"/>
      <c r="R44" s="8"/>
      <c r="S44" s="41"/>
      <c r="U44" s="41"/>
    </row>
    <row r="45" spans="1:21" x14ac:dyDescent="0.25">
      <c r="A45" s="30" t="s">
        <v>92</v>
      </c>
      <c r="B45" s="84"/>
      <c r="C45" s="25"/>
      <c r="D45" s="84"/>
      <c r="E45" s="25">
        <v>5908</v>
      </c>
      <c r="F45" s="89">
        <v>2880</v>
      </c>
      <c r="G45" s="27"/>
      <c r="H45" s="41"/>
      <c r="I45" s="27"/>
      <c r="J45" s="41"/>
      <c r="K45" s="77"/>
      <c r="L45" s="41">
        <v>0</v>
      </c>
      <c r="M45" s="27"/>
      <c r="N45" s="12"/>
      <c r="O45" s="41"/>
      <c r="P45" s="105"/>
      <c r="Q45" s="41"/>
      <c r="R45" s="8"/>
      <c r="S45" s="41"/>
      <c r="U45" s="41"/>
    </row>
    <row r="46" spans="1:21" x14ac:dyDescent="0.25">
      <c r="A46" s="30" t="s">
        <v>186</v>
      </c>
      <c r="B46" s="84"/>
      <c r="C46" s="25"/>
      <c r="D46" s="84"/>
      <c r="E46" s="25"/>
      <c r="F46" s="89"/>
      <c r="G46" s="27"/>
      <c r="H46" s="41"/>
      <c r="I46" s="27"/>
      <c r="J46" s="41"/>
      <c r="K46" s="77"/>
      <c r="L46" s="41"/>
      <c r="M46" s="27"/>
      <c r="N46" s="12"/>
      <c r="O46" s="41"/>
      <c r="P46" s="105"/>
      <c r="Q46" s="41"/>
      <c r="R46" s="8"/>
      <c r="S46" s="41"/>
      <c r="U46" s="41"/>
    </row>
    <row r="47" spans="1:21" x14ac:dyDescent="0.25">
      <c r="A47" s="96" t="s">
        <v>4</v>
      </c>
      <c r="B47" s="83">
        <v>5520</v>
      </c>
      <c r="C47" s="21">
        <v>5805</v>
      </c>
      <c r="D47" s="84">
        <v>13745</v>
      </c>
      <c r="E47" s="24">
        <v>10612.37</v>
      </c>
      <c r="F47" s="91">
        <v>5200</v>
      </c>
      <c r="G47" s="23">
        <v>6929</v>
      </c>
      <c r="H47" s="41">
        <v>4762</v>
      </c>
      <c r="I47" s="23">
        <v>6245</v>
      </c>
      <c r="J47" s="41">
        <v>0</v>
      </c>
      <c r="K47" s="77">
        <v>5685</v>
      </c>
      <c r="L47" s="41"/>
      <c r="M47" s="23"/>
      <c r="N47" s="12"/>
      <c r="O47" s="41"/>
      <c r="P47" s="105"/>
      <c r="Q47" s="41">
        <v>3000</v>
      </c>
      <c r="R47" s="8"/>
      <c r="S47" s="41">
        <v>3000</v>
      </c>
      <c r="U47" s="41">
        <v>3000</v>
      </c>
    </row>
    <row r="48" spans="1:21" x14ac:dyDescent="0.25">
      <c r="A48" s="18" t="s">
        <v>22</v>
      </c>
      <c r="B48" s="86">
        <f t="shared" ref="B48:H48" si="3">SUM(B36:B47)</f>
        <v>5520</v>
      </c>
      <c r="C48" s="29">
        <f t="shared" si="3"/>
        <v>14146</v>
      </c>
      <c r="D48" s="86">
        <f t="shared" si="3"/>
        <v>22545</v>
      </c>
      <c r="E48" s="29">
        <f t="shared" si="3"/>
        <v>22398.53</v>
      </c>
      <c r="F48" s="86">
        <f t="shared" si="3"/>
        <v>37548.69</v>
      </c>
      <c r="G48" s="29">
        <f t="shared" si="3"/>
        <v>24448.23</v>
      </c>
      <c r="H48" s="43">
        <f t="shared" si="3"/>
        <v>21862</v>
      </c>
      <c r="I48" s="29">
        <f t="shared" ref="I48" si="4">SUM(I36:I47)</f>
        <v>12130.35</v>
      </c>
      <c r="J48" s="43">
        <f t="shared" ref="J48:M48" si="5">SUM(J36:J47)</f>
        <v>19750</v>
      </c>
      <c r="K48" s="43">
        <f t="shared" si="5"/>
        <v>5685</v>
      </c>
      <c r="L48" s="43">
        <f t="shared" si="5"/>
        <v>12950</v>
      </c>
      <c r="M48" s="29">
        <f t="shared" si="5"/>
        <v>0</v>
      </c>
      <c r="N48" s="81">
        <f>SUM(N36:N47)</f>
        <v>14090</v>
      </c>
      <c r="O48" s="43">
        <f>SUM(O36:O47)</f>
        <v>40000</v>
      </c>
      <c r="P48" s="107"/>
      <c r="Q48" s="43">
        <f>SUM(Q36:Q47)</f>
        <v>18000</v>
      </c>
      <c r="S48" s="43">
        <f>SUM(S36:S47)</f>
        <v>53000</v>
      </c>
      <c r="U48" s="43">
        <f>SUM(U36:U47)</f>
        <v>18000</v>
      </c>
    </row>
    <row r="49" spans="1:21" x14ac:dyDescent="0.25">
      <c r="A49" s="98"/>
      <c r="B49" s="1"/>
      <c r="C49" s="1"/>
      <c r="D49" s="1"/>
      <c r="E49" s="1"/>
      <c r="F49" s="4"/>
      <c r="G49" s="4"/>
      <c r="H49" s="44"/>
      <c r="I49" s="4"/>
      <c r="J49" s="44"/>
      <c r="K49" s="114"/>
      <c r="L49" s="44"/>
      <c r="M49" s="4"/>
      <c r="N49" s="44"/>
      <c r="P49" s="44"/>
    </row>
    <row r="50" spans="1:21" x14ac:dyDescent="0.25">
      <c r="A50" s="98"/>
      <c r="B50" s="1"/>
      <c r="C50" s="1"/>
      <c r="D50" s="1"/>
      <c r="E50" s="1"/>
      <c r="F50" s="4"/>
      <c r="G50" s="4"/>
      <c r="H50" s="44"/>
      <c r="I50" s="4"/>
      <c r="J50" s="44"/>
      <c r="K50" s="114"/>
      <c r="L50" s="44"/>
      <c r="M50" s="4"/>
      <c r="N50" s="44"/>
      <c r="P50" s="44"/>
    </row>
    <row r="51" spans="1:21" x14ac:dyDescent="0.25">
      <c r="A51" s="33" t="s">
        <v>18</v>
      </c>
      <c r="B51" s="34">
        <f t="shared" ref="B51:H51" si="6">SUM(B32+B35+B48)</f>
        <v>37181</v>
      </c>
      <c r="C51" s="34">
        <f t="shared" si="6"/>
        <v>47866</v>
      </c>
      <c r="D51" s="34">
        <f t="shared" si="6"/>
        <v>62364</v>
      </c>
      <c r="E51" s="34">
        <f t="shared" si="6"/>
        <v>58700.41</v>
      </c>
      <c r="F51" s="34">
        <f t="shared" si="6"/>
        <v>86541.540000000008</v>
      </c>
      <c r="G51" s="34">
        <f t="shared" si="6"/>
        <v>68788.289999999994</v>
      </c>
      <c r="H51" s="34">
        <f t="shared" si="6"/>
        <v>77977</v>
      </c>
      <c r="I51" s="34">
        <f t="shared" ref="I51" si="7">SUM(I32+I35+I48)</f>
        <v>69259.210000000006</v>
      </c>
      <c r="J51" s="34">
        <f t="shared" ref="J51:M51" si="8">SUM(J32+J35+J48)</f>
        <v>79469</v>
      </c>
      <c r="K51" s="34">
        <f t="shared" si="8"/>
        <v>66100.31</v>
      </c>
      <c r="L51" s="34">
        <f t="shared" si="8"/>
        <v>73305</v>
      </c>
      <c r="M51" s="34">
        <f t="shared" si="8"/>
        <v>0</v>
      </c>
      <c r="N51" s="34">
        <f>SUM(N32+N35+N48)</f>
        <v>66690</v>
      </c>
      <c r="O51" s="34">
        <f>SUM(O32+O48)</f>
        <v>103994</v>
      </c>
      <c r="P51" s="108"/>
      <c r="Q51" s="34">
        <f>SUM(Q32+Q48)</f>
        <v>96849</v>
      </c>
      <c r="S51" s="34">
        <f>SUM(S32+S48)</f>
        <v>140519</v>
      </c>
      <c r="U51" s="34">
        <f>SUM(U32+U48)</f>
        <v>104050</v>
      </c>
    </row>
    <row r="52" spans="1:21" x14ac:dyDescent="0.25">
      <c r="A52" s="98"/>
      <c r="B52" s="1"/>
      <c r="C52" s="1"/>
      <c r="D52" s="1"/>
      <c r="E52" s="1"/>
      <c r="F52" s="4"/>
      <c r="G52" s="4"/>
      <c r="H52" s="44"/>
      <c r="I52" s="4"/>
      <c r="J52" s="44"/>
      <c r="K52" s="44"/>
      <c r="L52" s="44"/>
      <c r="M52" s="4"/>
      <c r="N52" s="44"/>
      <c r="P52" s="44"/>
    </row>
    <row r="53" spans="1:21" x14ac:dyDescent="0.25">
      <c r="A53" s="30" t="s">
        <v>109</v>
      </c>
      <c r="B53" s="88">
        <v>57000</v>
      </c>
      <c r="C53" s="40">
        <v>57000</v>
      </c>
      <c r="D53" s="88">
        <v>62944</v>
      </c>
      <c r="E53" s="40">
        <v>62944</v>
      </c>
      <c r="F53" s="88">
        <v>66826</v>
      </c>
      <c r="G53" s="40">
        <v>66826</v>
      </c>
      <c r="H53" s="41">
        <v>68418</v>
      </c>
      <c r="I53" s="40">
        <v>66826</v>
      </c>
      <c r="J53" s="41">
        <f>Income!H4+Income!H21</f>
        <v>67685.399999999994</v>
      </c>
      <c r="K53" s="77">
        <f>Income!H4+Income!H21</f>
        <v>67685.399999999994</v>
      </c>
      <c r="L53" s="41">
        <f>Income!I4+Income!I21</f>
        <v>71733</v>
      </c>
      <c r="M53" s="40"/>
      <c r="N53" s="12">
        <f>Income!J4+Income!J21</f>
        <v>70567</v>
      </c>
      <c r="O53" s="41">
        <f>Income!L4+Income!L21</f>
        <v>70177.004000000001</v>
      </c>
      <c r="P53" s="105"/>
      <c r="Q53" s="41">
        <f>Income!P23</f>
        <v>73421.721498593746</v>
      </c>
      <c r="S53" s="41">
        <f>Income!R23</f>
        <v>75252.114536058594</v>
      </c>
      <c r="U53" s="41">
        <f>Income!R23</f>
        <v>75252.114536058594</v>
      </c>
    </row>
    <row r="54" spans="1:21" x14ac:dyDescent="0.25">
      <c r="A54" s="30" t="s">
        <v>187</v>
      </c>
      <c r="B54" s="88"/>
      <c r="C54" s="27">
        <f>SUM(Income!D23-'Budget Sheet'!C53)</f>
        <v>3579.0800000000017</v>
      </c>
      <c r="D54" s="88"/>
      <c r="E54" s="27">
        <f>SUM(Income!E23-'Budget Sheet'!E53)</f>
        <v>12747.760000000009</v>
      </c>
      <c r="F54" s="88"/>
      <c r="G54" s="27">
        <f>SUM(Income!F23-'Budget Sheet'!G53)</f>
        <v>3721.8600000000006</v>
      </c>
      <c r="H54" s="41"/>
      <c r="I54" s="27">
        <f>SUM(Income!G23-'Budget Sheet'!I53)</f>
        <v>10730.979999999996</v>
      </c>
      <c r="J54" s="41">
        <f>Income!H5+Income!H6+Income!H7+Income!H8+Income!H9+Income!H10+Income!H11+Income!H12+Income!H13+Income!H14</f>
        <v>5694.71</v>
      </c>
      <c r="K54" s="41">
        <f>J54</f>
        <v>5694.71</v>
      </c>
      <c r="L54" s="41">
        <f>Income!I5+Income!I6+Income!I7+Income!I8+Income!I9+Income!I10+Income!I11+Income!I12+Income!I13+Income!I14</f>
        <v>1772.8600000000001</v>
      </c>
      <c r="M54" s="27"/>
      <c r="N54" s="12">
        <f>Income!J5+Income!J6+Income!J7+Income!J8+Income!J9+Income!J10+Income!J11+Income!J12+Income!J13</f>
        <v>1331.15</v>
      </c>
      <c r="O54" s="41">
        <f>Income!L5+Income!L6+Income!L7+Income!L8+Income!L9+Income!L10+Income!L11+Income!L12+Income!L13+Income!L14</f>
        <v>731.77375000000006</v>
      </c>
      <c r="P54" s="105"/>
      <c r="Q54" s="41">
        <f>Income!N5+Income!N6+Income!N7+Income!N8+Income!N9+Income!N10+Income!N11+Income!N12+Income!N13+Income!N14</f>
        <v>744.91809375000003</v>
      </c>
      <c r="S54" s="41">
        <f>Income!P5+Income!P6+Income!P7+Income!P8+Income!P9+Income!P10+Income!P11+Income!P12+Income!P13</f>
        <v>758.39104609374999</v>
      </c>
      <c r="U54" s="41">
        <f>Income!R5+Income!R6+Income!R7+Income!R8+Income!R9+Income!R10+Income!R11+Income!R12+Income!R13</f>
        <v>772.20082224609382</v>
      </c>
    </row>
    <row r="55" spans="1:21" s="13" customFormat="1" x14ac:dyDescent="0.25">
      <c r="A55" s="18" t="s">
        <v>111</v>
      </c>
      <c r="B55" s="113">
        <f t="shared" ref="B55:J55" si="9">SUM(B53:B54)</f>
        <v>57000</v>
      </c>
      <c r="C55" s="28">
        <f t="shared" si="9"/>
        <v>60579.08</v>
      </c>
      <c r="D55" s="113">
        <f t="shared" si="9"/>
        <v>62944</v>
      </c>
      <c r="E55" s="28">
        <f t="shared" si="9"/>
        <v>75691.760000000009</v>
      </c>
      <c r="F55" s="113">
        <f t="shared" si="9"/>
        <v>66826</v>
      </c>
      <c r="G55" s="28">
        <f t="shared" si="9"/>
        <v>70547.86</v>
      </c>
      <c r="H55" s="113">
        <f t="shared" si="9"/>
        <v>68418</v>
      </c>
      <c r="I55" s="28">
        <f t="shared" si="9"/>
        <v>77556.98</v>
      </c>
      <c r="J55" s="113">
        <f t="shared" si="9"/>
        <v>73380.11</v>
      </c>
      <c r="K55" s="111">
        <f>Income!H23</f>
        <v>73380.109999999986</v>
      </c>
      <c r="L55" s="113">
        <f>SUM(L53:L54)</f>
        <v>73505.86</v>
      </c>
      <c r="M55" s="28"/>
      <c r="N55" s="112">
        <f>SUM(N53:N54)</f>
        <v>71898.149999999994</v>
      </c>
      <c r="O55" s="113">
        <f>SUM(O53:O54)</f>
        <v>70908.777749999994</v>
      </c>
      <c r="P55" s="109"/>
      <c r="Q55" s="113">
        <f>SUM(Q53:Q54)</f>
        <v>74166.639592343752</v>
      </c>
      <c r="S55" s="113">
        <f>SUM(S53:S54)</f>
        <v>76010.505582152342</v>
      </c>
      <c r="U55" s="113">
        <f>SUM(U53:U54)</f>
        <v>76024.315358304695</v>
      </c>
    </row>
    <row r="56" spans="1:21" s="13" customFormat="1" x14ac:dyDescent="0.25">
      <c r="A56" s="18" t="s">
        <v>110</v>
      </c>
      <c r="B56" s="93">
        <f t="shared" ref="B56:K56" si="10">SUM(B53+B54-B48-B32)</f>
        <v>19819</v>
      </c>
      <c r="C56" s="111">
        <f t="shared" si="10"/>
        <v>12713.080000000002</v>
      </c>
      <c r="D56" s="93">
        <f t="shared" si="10"/>
        <v>580</v>
      </c>
      <c r="E56" s="111">
        <f t="shared" si="10"/>
        <v>16991.350000000006</v>
      </c>
      <c r="F56" s="93">
        <f t="shared" si="10"/>
        <v>-19715.54</v>
      </c>
      <c r="G56" s="111">
        <f t="shared" si="10"/>
        <v>1759.5700000000143</v>
      </c>
      <c r="H56" s="93">
        <f t="shared" si="10"/>
        <v>-9559</v>
      </c>
      <c r="I56" s="111">
        <f t="shared" si="10"/>
        <v>8297.7699999999895</v>
      </c>
      <c r="J56" s="93">
        <f t="shared" si="10"/>
        <v>-6088.8899999999994</v>
      </c>
      <c r="K56" s="93">
        <f t="shared" si="10"/>
        <v>7279.7999999999956</v>
      </c>
      <c r="L56" s="93">
        <f>SUM(L53+L54-L48-L32)</f>
        <v>200.86000000000058</v>
      </c>
      <c r="M56" s="111">
        <f>SUM(M53+M54-M48-M32)</f>
        <v>0</v>
      </c>
      <c r="N56" s="112">
        <f>SUM(N53+N54-N48-N32)</f>
        <v>5208.1499999999942</v>
      </c>
      <c r="O56" s="113">
        <f>SUM(O53-O51)</f>
        <v>-33816.995999999999</v>
      </c>
      <c r="P56" s="109"/>
      <c r="Q56" s="113">
        <f>SUM(Q53-Q51)</f>
        <v>-23427.278501406254</v>
      </c>
      <c r="S56" s="113">
        <f>SUM(S53-S51)</f>
        <v>-65266.885463941406</v>
      </c>
      <c r="U56" s="113">
        <f>SUM(U53-U51)</f>
        <v>-28797.885463941406</v>
      </c>
    </row>
    <row r="57" spans="1:21" x14ac:dyDescent="0.25">
      <c r="A57" s="98"/>
      <c r="B57" s="1"/>
      <c r="C57" s="1"/>
      <c r="D57" s="1"/>
      <c r="E57" s="1"/>
      <c r="F57" s="4"/>
      <c r="G57" s="4"/>
      <c r="H57" s="8"/>
      <c r="I57" s="4"/>
      <c r="J57" s="8"/>
      <c r="K57" s="8"/>
      <c r="L57" s="8"/>
      <c r="M57" s="4"/>
      <c r="N57" s="8"/>
      <c r="P57" s="8"/>
    </row>
    <row r="58" spans="1:21" x14ac:dyDescent="0.25">
      <c r="A58" s="98"/>
      <c r="B58" s="1"/>
      <c r="C58" s="1"/>
      <c r="D58" s="1"/>
      <c r="E58" s="1"/>
      <c r="F58" s="4"/>
      <c r="G58" s="4"/>
      <c r="I58" s="4"/>
      <c r="M58" s="4"/>
    </row>
    <row r="59" spans="1:21" x14ac:dyDescent="0.25">
      <c r="A59" s="99" t="s">
        <v>19</v>
      </c>
      <c r="B59" s="2"/>
      <c r="C59" s="2"/>
      <c r="D59" s="2"/>
      <c r="E59" s="2"/>
      <c r="F59" s="5">
        <v>30000</v>
      </c>
      <c r="G59" s="5"/>
      <c r="I59" s="102"/>
      <c r="M59" s="102"/>
    </row>
    <row r="60" spans="1:21" x14ac:dyDescent="0.25">
      <c r="A60" s="100"/>
      <c r="B60" s="6"/>
      <c r="C60" s="6"/>
      <c r="D60" s="7"/>
      <c r="E60" s="7"/>
      <c r="F60" s="3"/>
      <c r="G60" s="3"/>
      <c r="I60" s="103"/>
      <c r="M60" s="103"/>
    </row>
    <row r="61" spans="1:21" x14ac:dyDescent="0.25">
      <c r="A61" s="98"/>
      <c r="B61" s="1"/>
      <c r="C61" s="1"/>
      <c r="D61" s="1"/>
      <c r="E61" s="1"/>
      <c r="F61" s="4"/>
      <c r="G61" s="4"/>
      <c r="I61" s="4"/>
      <c r="M61" s="4"/>
    </row>
    <row r="62" spans="1:21" x14ac:dyDescent="0.25">
      <c r="A62" s="98"/>
      <c r="B62" s="1"/>
      <c r="C62" s="1"/>
      <c r="D62" s="1"/>
      <c r="E62" s="1"/>
      <c r="F62" s="4"/>
      <c r="G62" s="4"/>
      <c r="I62" s="4"/>
      <c r="M62" s="4"/>
    </row>
  </sheetData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27"/>
  <sheetViews>
    <sheetView topLeftCell="A4" zoomScaleNormal="100" workbookViewId="0">
      <selection activeCell="L4" sqref="L4"/>
    </sheetView>
  </sheetViews>
  <sheetFormatPr defaultRowHeight="15" x14ac:dyDescent="0.25"/>
  <cols>
    <col min="2" max="2" width="27" customWidth="1"/>
    <col min="3" max="6" width="10.140625" bestFit="1" customWidth="1"/>
    <col min="7" max="10" width="12" customWidth="1"/>
    <col min="12" max="12" width="11.140625" bestFit="1" customWidth="1"/>
    <col min="14" max="14" width="10.140625" bestFit="1" customWidth="1"/>
    <col min="16" max="16" width="11.140625" customWidth="1"/>
    <col min="18" max="18" width="11.140625" customWidth="1"/>
  </cols>
  <sheetData>
    <row r="2" spans="2:18" x14ac:dyDescent="0.25">
      <c r="B2" t="s">
        <v>57</v>
      </c>
      <c r="I2" t="s">
        <v>216</v>
      </c>
    </row>
    <row r="3" spans="2:18" ht="41.25" customHeight="1" x14ac:dyDescent="0.25">
      <c r="B3" s="14"/>
      <c r="C3" s="14" t="s">
        <v>47</v>
      </c>
      <c r="D3" s="14" t="s">
        <v>48</v>
      </c>
      <c r="E3" s="14" t="s">
        <v>49</v>
      </c>
      <c r="F3" s="15" t="s">
        <v>131</v>
      </c>
      <c r="G3" s="76" t="s">
        <v>167</v>
      </c>
      <c r="H3" s="76" t="s">
        <v>144</v>
      </c>
      <c r="I3" s="78" t="s">
        <v>136</v>
      </c>
      <c r="J3" s="79" t="s">
        <v>213</v>
      </c>
      <c r="L3" s="78" t="s">
        <v>137</v>
      </c>
      <c r="N3" s="78" t="s">
        <v>162</v>
      </c>
      <c r="P3" s="78" t="s">
        <v>185</v>
      </c>
      <c r="R3" s="78" t="s">
        <v>214</v>
      </c>
    </row>
    <row r="4" spans="2:18" x14ac:dyDescent="0.25">
      <c r="B4" s="16" t="s">
        <v>50</v>
      </c>
      <c r="C4" s="10">
        <v>40000</v>
      </c>
      <c r="D4" s="10">
        <v>57000</v>
      </c>
      <c r="E4" s="10">
        <v>58482</v>
      </c>
      <c r="F4" s="10">
        <v>62103</v>
      </c>
      <c r="G4" s="77">
        <f>' precept calculation'!D29</f>
        <v>63656</v>
      </c>
      <c r="H4" s="77">
        <v>65247.4</v>
      </c>
      <c r="I4" s="75">
        <v>70204</v>
      </c>
      <c r="J4" s="12">
        <v>69162</v>
      </c>
      <c r="L4" s="75">
        <f>' precept calculation'!D56</f>
        <v>69162.004000000001</v>
      </c>
      <c r="N4" s="75">
        <f>SUM((L4*N25)+L4)</f>
        <v>70891.054099999994</v>
      </c>
      <c r="P4" s="75">
        <f>SUM((N4*P25)+N4)</f>
        <v>72663.330452499999</v>
      </c>
      <c r="R4" s="75">
        <f>SUM((P4*R25)+P4)</f>
        <v>74479.913713812493</v>
      </c>
    </row>
    <row r="5" spans="2:18" ht="30" x14ac:dyDescent="0.25">
      <c r="B5" s="16" t="s">
        <v>133</v>
      </c>
      <c r="C5" s="10">
        <v>233.5</v>
      </c>
      <c r="D5" s="10">
        <v>230</v>
      </c>
      <c r="E5" s="10">
        <v>180</v>
      </c>
      <c r="F5" s="10">
        <v>540</v>
      </c>
      <c r="G5" s="77">
        <v>490</v>
      </c>
      <c r="H5" s="77">
        <v>480</v>
      </c>
      <c r="I5" s="75">
        <f>SUM((F5*I25)+F5)</f>
        <v>540</v>
      </c>
      <c r="J5" s="12">
        <v>420</v>
      </c>
      <c r="L5" s="75">
        <f>SUM((J5*L25)+J5)</f>
        <v>430.5</v>
      </c>
      <c r="N5" s="75">
        <f>SUM((L5*N25)+L5)</f>
        <v>441.26249999999999</v>
      </c>
      <c r="P5" s="75">
        <f>SUM((N5*P25)+N5)</f>
        <v>452.2940625</v>
      </c>
      <c r="R5" s="75">
        <f>SUM((P5*R25)+P5)</f>
        <v>463.6014140625</v>
      </c>
    </row>
    <row r="6" spans="2:18" x14ac:dyDescent="0.25">
      <c r="B6" s="16" t="s">
        <v>132</v>
      </c>
      <c r="C6" s="10">
        <v>5</v>
      </c>
      <c r="D6" s="10">
        <v>5</v>
      </c>
      <c r="E6" s="10">
        <v>5</v>
      </c>
      <c r="F6" s="10">
        <v>5</v>
      </c>
      <c r="G6" s="77">
        <v>1</v>
      </c>
      <c r="H6" s="77">
        <v>11</v>
      </c>
      <c r="I6" s="75">
        <v>6</v>
      </c>
      <c r="J6" s="12">
        <v>6</v>
      </c>
      <c r="L6" s="75">
        <v>6</v>
      </c>
      <c r="N6" s="75">
        <v>6</v>
      </c>
      <c r="P6" s="75">
        <v>6</v>
      </c>
      <c r="R6" s="75">
        <v>6</v>
      </c>
    </row>
    <row r="7" spans="2:18" ht="30" x14ac:dyDescent="0.25">
      <c r="B7" s="16" t="s">
        <v>56</v>
      </c>
      <c r="C7" s="10">
        <v>950</v>
      </c>
      <c r="D7" s="10">
        <v>860</v>
      </c>
      <c r="E7" s="10">
        <v>1550</v>
      </c>
      <c r="F7" s="10">
        <v>2250</v>
      </c>
      <c r="G7" s="77">
        <v>750</v>
      </c>
      <c r="H7" s="77">
        <v>2725</v>
      </c>
      <c r="I7" s="75">
        <v>300</v>
      </c>
      <c r="J7" s="12">
        <v>790</v>
      </c>
      <c r="L7" s="75">
        <v>200</v>
      </c>
      <c r="N7" s="75">
        <v>200</v>
      </c>
      <c r="P7" s="75">
        <v>200</v>
      </c>
      <c r="R7" s="75">
        <v>200</v>
      </c>
    </row>
    <row r="8" spans="2:18" x14ac:dyDescent="0.25">
      <c r="B8" s="16" t="s">
        <v>4</v>
      </c>
      <c r="C8" s="10">
        <v>211.14</v>
      </c>
      <c r="D8" s="10">
        <v>873</v>
      </c>
      <c r="E8" s="10">
        <v>9908</v>
      </c>
      <c r="F8" s="10"/>
      <c r="G8" s="77">
        <v>250</v>
      </c>
      <c r="H8" s="77"/>
      <c r="I8" s="75"/>
      <c r="J8" s="12"/>
      <c r="L8" s="75"/>
      <c r="N8" s="75"/>
      <c r="P8" s="75"/>
      <c r="R8" s="75"/>
    </row>
    <row r="9" spans="2:18" x14ac:dyDescent="0.25">
      <c r="B9" s="16" t="s">
        <v>51</v>
      </c>
      <c r="C9" s="10">
        <v>420</v>
      </c>
      <c r="D9" s="10">
        <v>430</v>
      </c>
      <c r="E9" s="10">
        <v>450</v>
      </c>
      <c r="F9" s="10">
        <v>464.4</v>
      </c>
      <c r="G9" s="77"/>
      <c r="H9" s="77">
        <v>464.4</v>
      </c>
      <c r="I9" s="75">
        <f>SUM((F9*I25)+F9)</f>
        <v>464.4</v>
      </c>
      <c r="J9" s="12">
        <v>0</v>
      </c>
      <c r="L9" s="75">
        <f>SUM((J9*L25)+J9)</f>
        <v>0</v>
      </c>
      <c r="N9" s="75">
        <f>SUM((L9*N25)+L9)</f>
        <v>0</v>
      </c>
      <c r="P9" s="75">
        <f>SUM((N9*P25)+N9)</f>
        <v>0</v>
      </c>
      <c r="R9" s="75">
        <f>SUM((P9*R25)+P9)</f>
        <v>0</v>
      </c>
    </row>
    <row r="10" spans="2:18" x14ac:dyDescent="0.25">
      <c r="B10" s="16" t="s">
        <v>52</v>
      </c>
      <c r="C10" s="10">
        <v>325</v>
      </c>
      <c r="D10" s="10">
        <v>350</v>
      </c>
      <c r="E10" s="10">
        <v>359</v>
      </c>
      <c r="F10" s="10">
        <v>370.5</v>
      </c>
      <c r="G10" s="77">
        <v>367</v>
      </c>
      <c r="H10" s="77">
        <v>362</v>
      </c>
      <c r="I10" s="75">
        <f>SUM((F10*I25)+F10)</f>
        <v>370.5</v>
      </c>
      <c r="J10" s="12">
        <v>0</v>
      </c>
      <c r="L10" s="75">
        <f>SUM((J10*L25)+J10)</f>
        <v>0</v>
      </c>
      <c r="N10" s="75">
        <f>SUM((L10*N25)+L10)</f>
        <v>0</v>
      </c>
      <c r="P10" s="75">
        <f>SUM((N10*P25)+N10)</f>
        <v>0</v>
      </c>
      <c r="R10" s="75">
        <f>SUM((P10*R25)+P10)</f>
        <v>0</v>
      </c>
    </row>
    <row r="11" spans="2:18" x14ac:dyDescent="0.25">
      <c r="B11" s="16" t="s">
        <v>53</v>
      </c>
      <c r="C11" s="10">
        <v>91</v>
      </c>
      <c r="D11" s="10">
        <v>91.48</v>
      </c>
      <c r="E11" s="10">
        <v>91.96</v>
      </c>
      <c r="F11" s="10">
        <v>91.96</v>
      </c>
      <c r="G11" s="77">
        <v>92.95</v>
      </c>
      <c r="H11" s="77">
        <v>17.95</v>
      </c>
      <c r="I11" s="75">
        <f>SUM((F11*I25)+F11)</f>
        <v>91.96</v>
      </c>
      <c r="J11" s="12">
        <v>92.95</v>
      </c>
      <c r="L11" s="75">
        <f>SUM((J11*L25)+J11)</f>
        <v>95.273750000000007</v>
      </c>
      <c r="N11" s="75">
        <f>SUM((L11*N25)+L11)</f>
        <v>97.655593750000008</v>
      </c>
      <c r="P11" s="75">
        <f>SUM((N11*P25)+N11)</f>
        <v>100.09698359375001</v>
      </c>
      <c r="R11" s="75">
        <f>SUM((P11*R25)+P11)</f>
        <v>102.59940818359377</v>
      </c>
    </row>
    <row r="12" spans="2:18" x14ac:dyDescent="0.25">
      <c r="B12" s="16" t="s">
        <v>54</v>
      </c>
      <c r="C12" s="10">
        <v>671</v>
      </c>
      <c r="D12" s="10">
        <v>739.6</v>
      </c>
      <c r="E12" s="10">
        <v>203.8</v>
      </c>
      <c r="F12" s="10"/>
      <c r="G12" s="77">
        <v>6199</v>
      </c>
      <c r="H12" s="77"/>
      <c r="I12" s="75"/>
      <c r="J12" s="12"/>
      <c r="L12" s="75"/>
      <c r="N12" s="75"/>
      <c r="P12" s="75"/>
      <c r="R12" s="75"/>
    </row>
    <row r="13" spans="2:18" x14ac:dyDescent="0.25">
      <c r="B13" s="16" t="s">
        <v>195</v>
      </c>
      <c r="C13" s="10"/>
      <c r="D13" s="10"/>
      <c r="E13" s="10"/>
      <c r="F13" s="10"/>
      <c r="G13" s="77">
        <v>977</v>
      </c>
      <c r="H13" s="77">
        <v>1624.1</v>
      </c>
      <c r="I13" s="75"/>
      <c r="J13" s="12">
        <v>22.2</v>
      </c>
      <c r="L13" s="75"/>
      <c r="N13" s="75"/>
      <c r="P13" s="75"/>
      <c r="R13" s="75"/>
    </row>
    <row r="14" spans="2:18" x14ac:dyDescent="0.25">
      <c r="B14" s="16" t="s">
        <v>177</v>
      </c>
      <c r="C14" s="10"/>
      <c r="D14" s="10"/>
      <c r="E14" s="10"/>
      <c r="F14" s="10"/>
      <c r="G14" s="77">
        <v>12.03</v>
      </c>
      <c r="H14" s="77">
        <v>10.26</v>
      </c>
      <c r="I14" s="75"/>
      <c r="J14" s="12"/>
      <c r="L14" s="75"/>
      <c r="N14" s="75"/>
      <c r="P14" s="75"/>
      <c r="R14" s="75"/>
    </row>
    <row r="15" spans="2:18" x14ac:dyDescent="0.25">
      <c r="B15" s="16"/>
      <c r="C15" s="10"/>
      <c r="D15" s="10"/>
      <c r="E15" s="10"/>
      <c r="F15" s="10"/>
      <c r="G15" s="77"/>
      <c r="H15" s="77"/>
      <c r="I15" s="75"/>
      <c r="J15" s="12"/>
      <c r="L15" s="75"/>
      <c r="N15" s="75"/>
      <c r="P15" s="75"/>
      <c r="R15" s="75"/>
    </row>
    <row r="16" spans="2:18" x14ac:dyDescent="0.25">
      <c r="B16" s="16"/>
      <c r="C16" s="10"/>
      <c r="D16" s="10"/>
      <c r="E16" s="10"/>
      <c r="F16" s="10"/>
      <c r="G16" s="77"/>
      <c r="H16" s="77"/>
      <c r="I16" s="75"/>
      <c r="J16" s="12"/>
      <c r="L16" s="75"/>
      <c r="N16" s="75"/>
      <c r="P16" s="75"/>
      <c r="R16" s="75"/>
    </row>
    <row r="17" spans="2:18" x14ac:dyDescent="0.25">
      <c r="B17" s="17" t="s">
        <v>17</v>
      </c>
      <c r="C17" s="12">
        <f>SUM(C4:C12)</f>
        <v>42906.64</v>
      </c>
      <c r="D17" s="12">
        <f>SUM(D4:D12)</f>
        <v>60579.08</v>
      </c>
      <c r="E17" s="12">
        <f>SUM(E4:E12)</f>
        <v>71229.760000000009</v>
      </c>
      <c r="F17" s="12">
        <f>SUM(F4:F16)</f>
        <v>65824.86</v>
      </c>
      <c r="G17" s="12">
        <f>SUM(G4:G16)</f>
        <v>72794.98</v>
      </c>
      <c r="H17" s="12">
        <f>SUM(H4:H16)</f>
        <v>70942.109999999986</v>
      </c>
      <c r="I17" s="12">
        <f>SUM(I4:I16)</f>
        <v>71976.86</v>
      </c>
      <c r="J17" s="12">
        <f>SUM(J4:J16)</f>
        <v>70493.149999999994</v>
      </c>
      <c r="L17" s="12">
        <f>SUM(L4:L16)</f>
        <v>69893.777749999994</v>
      </c>
      <c r="N17" s="12">
        <f>SUM(N4:N16)</f>
        <v>71635.972193749985</v>
      </c>
      <c r="P17" s="12">
        <f>SUM(P4:P16)</f>
        <v>73421.721498593746</v>
      </c>
      <c r="R17" s="12">
        <f>SUM(R4:R16)</f>
        <v>75252.114536058594</v>
      </c>
    </row>
    <row r="18" spans="2:18" x14ac:dyDescent="0.25">
      <c r="B18" s="16"/>
      <c r="C18" s="10"/>
      <c r="D18" s="10"/>
      <c r="E18" s="10"/>
      <c r="F18" s="10"/>
      <c r="G18" s="77"/>
      <c r="H18" s="77"/>
      <c r="I18" s="75"/>
      <c r="J18" s="12"/>
      <c r="L18" s="75"/>
      <c r="N18" s="75"/>
      <c r="P18" s="75"/>
      <c r="R18" s="75"/>
    </row>
    <row r="19" spans="2:18" x14ac:dyDescent="0.25">
      <c r="B19" s="16" t="s">
        <v>55</v>
      </c>
      <c r="C19" s="10"/>
      <c r="D19" s="10"/>
      <c r="E19" s="10"/>
      <c r="F19" s="10"/>
      <c r="G19" s="77"/>
      <c r="H19" s="77"/>
      <c r="I19" s="75"/>
      <c r="J19" s="12"/>
      <c r="L19" s="75"/>
      <c r="N19" s="75"/>
      <c r="P19" s="75"/>
      <c r="R19" s="75"/>
    </row>
    <row r="20" spans="2:18" x14ac:dyDescent="0.25">
      <c r="B20" s="16"/>
      <c r="C20" s="10"/>
      <c r="D20" s="10"/>
      <c r="E20" s="10"/>
      <c r="F20" s="10"/>
      <c r="G20" s="77"/>
      <c r="H20" s="77"/>
      <c r="I20" s="75"/>
      <c r="J20" s="12"/>
      <c r="L20" s="75"/>
      <c r="N20" s="75"/>
      <c r="P20" s="75"/>
      <c r="R20" s="75"/>
    </row>
    <row r="21" spans="2:18" ht="45" x14ac:dyDescent="0.25">
      <c r="B21" s="16" t="s">
        <v>58</v>
      </c>
      <c r="C21" s="10"/>
      <c r="D21" s="10"/>
      <c r="E21" s="10">
        <v>4462</v>
      </c>
      <c r="F21" s="10">
        <v>4723</v>
      </c>
      <c r="G21" s="77">
        <v>4762</v>
      </c>
      <c r="H21" s="77">
        <v>2438</v>
      </c>
      <c r="I21" s="75">
        <v>1529</v>
      </c>
      <c r="J21" s="12">
        <v>1405</v>
      </c>
      <c r="L21" s="75">
        <v>1015</v>
      </c>
      <c r="N21" s="75">
        <v>0</v>
      </c>
      <c r="P21" s="75">
        <v>0</v>
      </c>
      <c r="R21" s="75">
        <v>0</v>
      </c>
    </row>
    <row r="22" spans="2:18" x14ac:dyDescent="0.25">
      <c r="C22" s="8"/>
      <c r="D22" s="8"/>
      <c r="E22" s="8"/>
      <c r="F22" s="8"/>
      <c r="G22" s="8"/>
      <c r="H22" s="8"/>
      <c r="I22" s="8"/>
      <c r="J22" s="8"/>
      <c r="L22" s="8"/>
      <c r="N22" s="8"/>
      <c r="P22" s="8"/>
      <c r="R22" s="8"/>
    </row>
    <row r="23" spans="2:18" x14ac:dyDescent="0.25">
      <c r="B23" s="9" t="s">
        <v>111</v>
      </c>
      <c r="C23" s="10">
        <f t="shared" ref="C23:H23" si="0">SUM(C17+C21)</f>
        <v>42906.64</v>
      </c>
      <c r="D23" s="10">
        <f t="shared" si="0"/>
        <v>60579.08</v>
      </c>
      <c r="E23" s="10">
        <f t="shared" si="0"/>
        <v>75691.760000000009</v>
      </c>
      <c r="F23" s="10">
        <f t="shared" si="0"/>
        <v>70547.86</v>
      </c>
      <c r="G23" s="77">
        <f t="shared" si="0"/>
        <v>77556.98</v>
      </c>
      <c r="H23" s="77">
        <f t="shared" si="0"/>
        <v>73380.109999999986</v>
      </c>
      <c r="I23" s="75">
        <f>SUM(I17+I21)</f>
        <v>73505.86</v>
      </c>
      <c r="J23" s="12">
        <f t="shared" ref="J23" si="1">SUM(J17+J21)</f>
        <v>71898.149999999994</v>
      </c>
      <c r="L23" s="75">
        <f>SUM(L17+L21)</f>
        <v>70908.777749999994</v>
      </c>
      <c r="N23" s="75">
        <f>SUM(N17+N21)</f>
        <v>71635.972193749985</v>
      </c>
      <c r="P23" s="75">
        <f>SUM(P17+P21)</f>
        <v>73421.721498593746</v>
      </c>
      <c r="R23" s="75">
        <f>SUM(R17+R21)</f>
        <v>75252.114536058594</v>
      </c>
    </row>
    <row r="25" spans="2:18" x14ac:dyDescent="0.25">
      <c r="L25" s="101">
        <v>2.5000000000000001E-2</v>
      </c>
      <c r="N25" s="101">
        <v>2.5000000000000001E-2</v>
      </c>
      <c r="P25" s="101">
        <v>2.5000000000000001E-2</v>
      </c>
      <c r="R25" s="101">
        <v>2.5000000000000001E-2</v>
      </c>
    </row>
    <row r="26" spans="2:18" x14ac:dyDescent="0.25">
      <c r="L26" t="s">
        <v>163</v>
      </c>
      <c r="N26" t="s">
        <v>163</v>
      </c>
      <c r="P26" t="s">
        <v>164</v>
      </c>
      <c r="R26" t="s">
        <v>164</v>
      </c>
    </row>
    <row r="27" spans="2:18" x14ac:dyDescent="0.25">
      <c r="B27" t="s">
        <v>165</v>
      </c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L28"/>
  <sheetViews>
    <sheetView topLeftCell="A10" zoomScale="130" zoomScaleNormal="130" workbookViewId="0">
      <selection activeCell="G15" sqref="G15"/>
    </sheetView>
  </sheetViews>
  <sheetFormatPr defaultRowHeight="15" x14ac:dyDescent="0.25"/>
  <cols>
    <col min="2" max="2" width="36.42578125" bestFit="1" customWidth="1"/>
    <col min="4" max="4" width="15.42578125" bestFit="1" customWidth="1"/>
    <col min="5" max="5" width="12.42578125" bestFit="1" customWidth="1"/>
    <col min="7" max="7" width="12.42578125" bestFit="1" customWidth="1"/>
    <col min="8" max="8" width="9.85546875" bestFit="1" customWidth="1"/>
    <col min="9" max="9" width="12.42578125" bestFit="1" customWidth="1"/>
    <col min="10" max="10" width="9.85546875" bestFit="1" customWidth="1"/>
    <col min="11" max="11" width="12.42578125" bestFit="1" customWidth="1"/>
  </cols>
  <sheetData>
    <row r="3" spans="2:12" x14ac:dyDescent="0.25">
      <c r="I3" t="s">
        <v>166</v>
      </c>
    </row>
    <row r="4" spans="2:12" x14ac:dyDescent="0.25">
      <c r="B4" s="9" t="s">
        <v>24</v>
      </c>
      <c r="C4" s="9"/>
      <c r="D4" s="9"/>
      <c r="E4" s="137" t="s">
        <v>158</v>
      </c>
      <c r="F4" s="138"/>
      <c r="G4" s="137" t="s">
        <v>159</v>
      </c>
      <c r="H4" s="138"/>
      <c r="I4" s="137" t="s">
        <v>181</v>
      </c>
      <c r="J4" s="138"/>
      <c r="K4" s="139" t="s">
        <v>182</v>
      </c>
      <c r="L4" s="138"/>
    </row>
    <row r="5" spans="2:12" x14ac:dyDescent="0.25">
      <c r="B5" s="9" t="s">
        <v>25</v>
      </c>
      <c r="C5" s="9" t="s">
        <v>26</v>
      </c>
      <c r="D5" s="9" t="s">
        <v>44</v>
      </c>
      <c r="E5" s="110" t="s">
        <v>168</v>
      </c>
      <c r="F5" s="110" t="s">
        <v>14</v>
      </c>
      <c r="G5" s="110" t="s">
        <v>168</v>
      </c>
      <c r="H5" s="110" t="s">
        <v>14</v>
      </c>
      <c r="I5" s="110" t="s">
        <v>168</v>
      </c>
      <c r="J5" s="110" t="s">
        <v>14</v>
      </c>
      <c r="K5" s="110" t="s">
        <v>168</v>
      </c>
      <c r="L5" s="110" t="s">
        <v>14</v>
      </c>
    </row>
    <row r="6" spans="2:12" x14ac:dyDescent="0.25">
      <c r="B6" s="9" t="s">
        <v>27</v>
      </c>
      <c r="C6" s="9" t="s">
        <v>28</v>
      </c>
      <c r="D6" s="10">
        <v>125</v>
      </c>
      <c r="E6" s="9">
        <v>1</v>
      </c>
      <c r="F6" s="10">
        <f t="shared" ref="F6:F19" si="0">SUM(E6*D6)</f>
        <v>125</v>
      </c>
      <c r="G6" s="9">
        <v>1</v>
      </c>
      <c r="H6" s="10">
        <f t="shared" ref="H6:H19" si="1">SUM(G6*D6)</f>
        <v>125</v>
      </c>
      <c r="I6" s="9">
        <v>1</v>
      </c>
      <c r="J6" s="10">
        <f t="shared" ref="J6:J16" si="2">SUM(H6*I6)</f>
        <v>125</v>
      </c>
      <c r="K6" s="9">
        <v>1</v>
      </c>
      <c r="L6" s="10">
        <f t="shared" ref="L6:L19" si="3">SUM(K6*F6)</f>
        <v>125</v>
      </c>
    </row>
    <row r="7" spans="2:12" x14ac:dyDescent="0.25">
      <c r="B7" s="9" t="s">
        <v>29</v>
      </c>
      <c r="C7" s="9" t="s">
        <v>28</v>
      </c>
      <c r="D7" s="10">
        <v>145</v>
      </c>
      <c r="E7" s="9">
        <v>1</v>
      </c>
      <c r="F7" s="10">
        <f t="shared" si="0"/>
        <v>145</v>
      </c>
      <c r="G7" s="9">
        <v>2</v>
      </c>
      <c r="H7" s="10">
        <f t="shared" si="1"/>
        <v>290</v>
      </c>
      <c r="I7" s="9">
        <v>3</v>
      </c>
      <c r="J7" s="10">
        <f t="shared" si="2"/>
        <v>870</v>
      </c>
      <c r="K7" s="9">
        <v>2</v>
      </c>
      <c r="L7" s="10">
        <f t="shared" si="3"/>
        <v>290</v>
      </c>
    </row>
    <row r="8" spans="2:12" x14ac:dyDescent="0.25">
      <c r="B8" s="9" t="s">
        <v>30</v>
      </c>
      <c r="C8" s="9" t="s">
        <v>28</v>
      </c>
      <c r="D8" s="10">
        <v>145</v>
      </c>
      <c r="E8" s="9">
        <v>1</v>
      </c>
      <c r="F8" s="10">
        <f t="shared" si="0"/>
        <v>145</v>
      </c>
      <c r="G8" s="9">
        <v>2</v>
      </c>
      <c r="H8" s="10">
        <f t="shared" si="1"/>
        <v>290</v>
      </c>
      <c r="I8" s="9">
        <v>3</v>
      </c>
      <c r="J8" s="10">
        <f t="shared" si="2"/>
        <v>870</v>
      </c>
      <c r="K8" s="9">
        <v>2</v>
      </c>
      <c r="L8" s="10">
        <f t="shared" si="3"/>
        <v>290</v>
      </c>
    </row>
    <row r="9" spans="2:12" x14ac:dyDescent="0.25">
      <c r="B9" s="9" t="s">
        <v>31</v>
      </c>
      <c r="C9" s="9" t="s">
        <v>32</v>
      </c>
      <c r="D9" s="10">
        <v>60</v>
      </c>
      <c r="E9" s="9">
        <v>2</v>
      </c>
      <c r="F9" s="10">
        <f t="shared" si="0"/>
        <v>120</v>
      </c>
      <c r="G9" s="9">
        <v>2</v>
      </c>
      <c r="H9" s="10">
        <f t="shared" si="1"/>
        <v>120</v>
      </c>
      <c r="I9" s="9">
        <v>9</v>
      </c>
      <c r="J9" s="10">
        <f t="shared" si="2"/>
        <v>1080</v>
      </c>
      <c r="K9" s="9">
        <v>2</v>
      </c>
      <c r="L9" s="10">
        <f t="shared" si="3"/>
        <v>240</v>
      </c>
    </row>
    <row r="10" spans="2:12" x14ac:dyDescent="0.25">
      <c r="B10" s="9" t="s">
        <v>16</v>
      </c>
      <c r="C10" s="9" t="s">
        <v>28</v>
      </c>
      <c r="D10" s="10">
        <v>95</v>
      </c>
      <c r="E10" s="9">
        <v>1</v>
      </c>
      <c r="F10" s="10">
        <f t="shared" si="0"/>
        <v>95</v>
      </c>
      <c r="G10" s="9">
        <v>1</v>
      </c>
      <c r="H10" s="10">
        <f t="shared" si="1"/>
        <v>95</v>
      </c>
      <c r="I10" s="9">
        <v>3</v>
      </c>
      <c r="J10" s="10">
        <f t="shared" si="2"/>
        <v>285</v>
      </c>
      <c r="K10" s="9">
        <v>2</v>
      </c>
      <c r="L10" s="10">
        <f t="shared" si="3"/>
        <v>190</v>
      </c>
    </row>
    <row r="11" spans="2:12" x14ac:dyDescent="0.25">
      <c r="B11" s="9" t="s">
        <v>33</v>
      </c>
      <c r="C11" s="9" t="s">
        <v>34</v>
      </c>
      <c r="D11" s="10"/>
      <c r="E11" s="9">
        <v>0</v>
      </c>
      <c r="F11" s="10">
        <f t="shared" si="0"/>
        <v>0</v>
      </c>
      <c r="G11" s="9">
        <v>0</v>
      </c>
      <c r="H11" s="10">
        <f t="shared" si="1"/>
        <v>0</v>
      </c>
      <c r="I11" s="9"/>
      <c r="J11" s="10">
        <f t="shared" si="2"/>
        <v>0</v>
      </c>
      <c r="K11" s="9">
        <v>0</v>
      </c>
      <c r="L11" s="10">
        <f t="shared" si="3"/>
        <v>0</v>
      </c>
    </row>
    <row r="12" spans="2:12" x14ac:dyDescent="0.25">
      <c r="B12" s="9" t="s">
        <v>35</v>
      </c>
      <c r="C12" s="9" t="s">
        <v>36</v>
      </c>
      <c r="D12" s="10">
        <v>110</v>
      </c>
      <c r="E12" s="9">
        <v>0</v>
      </c>
      <c r="F12" s="10">
        <f t="shared" si="0"/>
        <v>0</v>
      </c>
      <c r="G12" s="9">
        <v>0</v>
      </c>
      <c r="H12" s="10">
        <f t="shared" si="1"/>
        <v>0</v>
      </c>
      <c r="I12" s="9">
        <v>2</v>
      </c>
      <c r="J12" s="10">
        <f t="shared" si="2"/>
        <v>0</v>
      </c>
      <c r="K12" s="9">
        <v>2</v>
      </c>
      <c r="L12" s="10">
        <f t="shared" si="3"/>
        <v>0</v>
      </c>
    </row>
    <row r="13" spans="2:12" x14ac:dyDescent="0.25">
      <c r="B13" s="9" t="s">
        <v>37</v>
      </c>
      <c r="C13" s="9" t="s">
        <v>28</v>
      </c>
      <c r="D13" s="10">
        <v>69</v>
      </c>
      <c r="E13" s="9">
        <v>0</v>
      </c>
      <c r="F13" s="10">
        <f t="shared" si="0"/>
        <v>0</v>
      </c>
      <c r="G13" s="9">
        <v>1</v>
      </c>
      <c r="H13" s="10">
        <f t="shared" si="1"/>
        <v>69</v>
      </c>
      <c r="I13" s="9">
        <v>1</v>
      </c>
      <c r="J13" s="10">
        <f t="shared" si="2"/>
        <v>69</v>
      </c>
      <c r="K13" s="9">
        <v>1</v>
      </c>
      <c r="L13" s="10">
        <f t="shared" si="3"/>
        <v>0</v>
      </c>
    </row>
    <row r="14" spans="2:12" x14ac:dyDescent="0.25">
      <c r="B14" s="9" t="s">
        <v>38</v>
      </c>
      <c r="C14" s="9" t="s">
        <v>28</v>
      </c>
      <c r="D14" s="10">
        <v>220</v>
      </c>
      <c r="E14" s="9">
        <v>0</v>
      </c>
      <c r="F14" s="10">
        <f t="shared" si="0"/>
        <v>0</v>
      </c>
      <c r="G14" s="9">
        <v>0</v>
      </c>
      <c r="H14" s="10">
        <f t="shared" si="1"/>
        <v>0</v>
      </c>
      <c r="I14" s="9">
        <v>1</v>
      </c>
      <c r="J14" s="10">
        <f t="shared" si="2"/>
        <v>0</v>
      </c>
      <c r="K14" s="9">
        <v>1</v>
      </c>
      <c r="L14" s="10">
        <f t="shared" si="3"/>
        <v>0</v>
      </c>
    </row>
    <row r="15" spans="2:12" x14ac:dyDescent="0.25">
      <c r="B15" s="9" t="s">
        <v>107</v>
      </c>
      <c r="C15" s="9"/>
      <c r="D15" s="10">
        <v>250</v>
      </c>
      <c r="E15" s="9">
        <v>0</v>
      </c>
      <c r="F15" s="10">
        <f t="shared" si="0"/>
        <v>0</v>
      </c>
      <c r="G15" s="9">
        <v>0</v>
      </c>
      <c r="H15" s="10">
        <f t="shared" si="1"/>
        <v>0</v>
      </c>
      <c r="I15" s="9">
        <v>1</v>
      </c>
      <c r="J15" s="10">
        <f t="shared" si="2"/>
        <v>0</v>
      </c>
      <c r="K15" s="9">
        <v>0</v>
      </c>
      <c r="L15" s="10">
        <f t="shared" si="3"/>
        <v>0</v>
      </c>
    </row>
    <row r="16" spans="2:12" x14ac:dyDescent="0.25">
      <c r="B16" s="9" t="s">
        <v>39</v>
      </c>
      <c r="C16" s="9"/>
      <c r="D16" s="10">
        <v>250</v>
      </c>
      <c r="E16" s="9">
        <v>0</v>
      </c>
      <c r="F16" s="10">
        <f t="shared" si="0"/>
        <v>0</v>
      </c>
      <c r="G16" s="9">
        <v>0</v>
      </c>
      <c r="H16" s="10">
        <f t="shared" si="1"/>
        <v>0</v>
      </c>
      <c r="I16" s="9">
        <v>1</v>
      </c>
      <c r="J16" s="10">
        <f t="shared" si="2"/>
        <v>0</v>
      </c>
      <c r="K16" s="9">
        <v>0</v>
      </c>
      <c r="L16" s="10">
        <f t="shared" si="3"/>
        <v>0</v>
      </c>
    </row>
    <row r="17" spans="2:12" x14ac:dyDescent="0.25">
      <c r="B17" s="9" t="s">
        <v>106</v>
      </c>
      <c r="C17" s="9"/>
      <c r="D17" s="10"/>
      <c r="E17" s="9"/>
      <c r="F17" s="10">
        <f t="shared" si="0"/>
        <v>0</v>
      </c>
      <c r="G17" s="9">
        <v>0</v>
      </c>
      <c r="H17" s="10">
        <f t="shared" si="1"/>
        <v>0</v>
      </c>
      <c r="I17" s="9"/>
      <c r="J17" s="10"/>
      <c r="K17" s="9">
        <v>0</v>
      </c>
      <c r="L17" s="10">
        <f t="shared" si="3"/>
        <v>0</v>
      </c>
    </row>
    <row r="18" spans="2:12" x14ac:dyDescent="0.25">
      <c r="B18" s="9" t="s">
        <v>40</v>
      </c>
      <c r="C18" s="9"/>
      <c r="D18" s="10">
        <v>230</v>
      </c>
      <c r="E18" s="9">
        <v>0</v>
      </c>
      <c r="F18" s="10">
        <f t="shared" si="0"/>
        <v>0</v>
      </c>
      <c r="G18" s="9">
        <v>1</v>
      </c>
      <c r="H18" s="10">
        <f t="shared" si="1"/>
        <v>230</v>
      </c>
      <c r="I18" s="9"/>
      <c r="J18" s="10">
        <v>230</v>
      </c>
      <c r="K18" s="9">
        <v>1</v>
      </c>
      <c r="L18" s="10">
        <f t="shared" si="3"/>
        <v>0</v>
      </c>
    </row>
    <row r="19" spans="2:12" x14ac:dyDescent="0.25">
      <c r="B19" s="9" t="s">
        <v>41</v>
      </c>
      <c r="C19" s="9"/>
      <c r="D19" s="10">
        <v>415</v>
      </c>
      <c r="E19" s="9">
        <v>0</v>
      </c>
      <c r="F19" s="10">
        <f t="shared" si="0"/>
        <v>0</v>
      </c>
      <c r="G19" s="9">
        <v>0</v>
      </c>
      <c r="H19" s="10">
        <f t="shared" si="1"/>
        <v>0</v>
      </c>
      <c r="I19" s="9"/>
      <c r="J19" s="10">
        <v>415</v>
      </c>
      <c r="K19" s="9">
        <v>0</v>
      </c>
      <c r="L19" s="10">
        <f t="shared" si="3"/>
        <v>0</v>
      </c>
    </row>
    <row r="20" spans="2:12" x14ac:dyDescent="0.25">
      <c r="B20" s="9" t="s">
        <v>42</v>
      </c>
      <c r="C20" s="9"/>
      <c r="D20" s="10"/>
      <c r="E20" s="9"/>
      <c r="F20" s="9"/>
      <c r="G20" s="9"/>
      <c r="H20" s="9"/>
      <c r="I20" s="9"/>
      <c r="J20" s="10"/>
      <c r="K20" s="9"/>
      <c r="L20" s="9"/>
    </row>
    <row r="21" spans="2:12" x14ac:dyDescent="0.25">
      <c r="B21" s="9" t="s">
        <v>43</v>
      </c>
      <c r="C21" s="9"/>
      <c r="D21" s="10"/>
      <c r="E21" s="9"/>
      <c r="F21" s="9"/>
      <c r="G21" s="9"/>
      <c r="H21" s="9"/>
      <c r="I21" s="9"/>
      <c r="J21" s="10"/>
      <c r="K21" s="9"/>
      <c r="L21" s="9"/>
    </row>
    <row r="22" spans="2:12" x14ac:dyDescent="0.25">
      <c r="B22" s="9"/>
      <c r="C22" s="9"/>
      <c r="D22" s="10"/>
      <c r="E22" s="9"/>
      <c r="F22" s="9"/>
      <c r="G22" s="9"/>
      <c r="H22" s="9"/>
      <c r="I22" s="9"/>
      <c r="J22" s="10"/>
      <c r="K22" s="9"/>
      <c r="L22" s="9"/>
    </row>
    <row r="23" spans="2:12" x14ac:dyDescent="0.25">
      <c r="B23" s="11" t="s">
        <v>14</v>
      </c>
      <c r="C23" s="11" t="s">
        <v>196</v>
      </c>
      <c r="D23" s="12"/>
      <c r="E23" s="9"/>
      <c r="F23" s="12">
        <f>SUM(F6:F22)</f>
        <v>630</v>
      </c>
      <c r="G23" s="9"/>
      <c r="H23" s="12">
        <f>SUM(H6:H22)</f>
        <v>1219</v>
      </c>
      <c r="I23" s="11"/>
      <c r="J23" s="12">
        <f>SUM(J6:J22)</f>
        <v>3944</v>
      </c>
      <c r="K23" s="9"/>
      <c r="L23" s="12">
        <f>SUM(L6:L22)</f>
        <v>1135</v>
      </c>
    </row>
    <row r="24" spans="2:12" x14ac:dyDescent="0.25">
      <c r="D24" s="8"/>
    </row>
    <row r="25" spans="2:12" x14ac:dyDescent="0.25">
      <c r="B25" t="s">
        <v>45</v>
      </c>
      <c r="D25" s="8"/>
    </row>
    <row r="26" spans="2:12" x14ac:dyDescent="0.25">
      <c r="B26" t="s">
        <v>46</v>
      </c>
      <c r="D26" s="8"/>
    </row>
    <row r="27" spans="2:12" x14ac:dyDescent="0.25">
      <c r="D27" s="8"/>
    </row>
    <row r="28" spans="2:12" x14ac:dyDescent="0.25">
      <c r="D28" s="8"/>
    </row>
  </sheetData>
  <mergeCells count="4">
    <mergeCell ref="E4:F4"/>
    <mergeCell ref="G4:H4"/>
    <mergeCell ref="K4:L4"/>
    <mergeCell ref="I4:J4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134"/>
  <sheetViews>
    <sheetView topLeftCell="A46" zoomScale="120" zoomScaleNormal="120" workbookViewId="0">
      <selection activeCell="C56" sqref="C56"/>
    </sheetView>
  </sheetViews>
  <sheetFormatPr defaultRowHeight="15" x14ac:dyDescent="0.25"/>
  <cols>
    <col min="2" max="2" width="39" bestFit="1" customWidth="1"/>
    <col min="3" max="3" width="9.85546875" customWidth="1"/>
    <col min="4" max="4" width="12.140625" bestFit="1" customWidth="1"/>
    <col min="6" max="6" width="44" bestFit="1" customWidth="1"/>
    <col min="7" max="7" width="10.140625" bestFit="1" customWidth="1"/>
    <col min="8" max="8" width="15.85546875" bestFit="1" customWidth="1"/>
  </cols>
  <sheetData>
    <row r="2" spans="2:4" x14ac:dyDescent="0.25">
      <c r="B2" s="13" t="s">
        <v>71</v>
      </c>
      <c r="C2" s="13"/>
    </row>
    <row r="3" spans="2:4" x14ac:dyDescent="0.25">
      <c r="D3" s="8"/>
    </row>
    <row r="4" spans="2:4" ht="15.75" thickBot="1" x14ac:dyDescent="0.3">
      <c r="B4" t="s">
        <v>50</v>
      </c>
      <c r="D4" s="8"/>
    </row>
    <row r="5" spans="2:4" x14ac:dyDescent="0.25">
      <c r="B5" s="45" t="s">
        <v>59</v>
      </c>
      <c r="C5" s="65" t="s">
        <v>119</v>
      </c>
      <c r="D5" s="46">
        <v>58482</v>
      </c>
    </row>
    <row r="6" spans="2:4" x14ac:dyDescent="0.25">
      <c r="B6" s="47" t="s">
        <v>60</v>
      </c>
      <c r="C6" s="66"/>
      <c r="D6" s="48">
        <v>68.319999999999993</v>
      </c>
    </row>
    <row r="7" spans="2:4" x14ac:dyDescent="0.25">
      <c r="B7" s="47" t="s">
        <v>61</v>
      </c>
      <c r="C7" s="66"/>
      <c r="D7" s="48">
        <v>59651.64</v>
      </c>
    </row>
    <row r="8" spans="2:4" x14ac:dyDescent="0.25">
      <c r="B8" s="49" t="s">
        <v>62</v>
      </c>
      <c r="C8" s="67"/>
      <c r="D8" s="48"/>
    </row>
    <row r="9" spans="2:4" x14ac:dyDescent="0.25">
      <c r="B9" s="47" t="s">
        <v>63</v>
      </c>
      <c r="C9" s="66"/>
      <c r="D9" s="48">
        <v>60531.519999999997</v>
      </c>
    </row>
    <row r="10" spans="2:4" x14ac:dyDescent="0.25">
      <c r="B10" s="47"/>
      <c r="C10" s="66"/>
      <c r="D10" s="48"/>
    </row>
    <row r="11" spans="2:4" x14ac:dyDescent="0.25">
      <c r="B11" s="47" t="s">
        <v>64</v>
      </c>
      <c r="C11" s="66"/>
      <c r="D11" s="48"/>
    </row>
    <row r="12" spans="2:4" x14ac:dyDescent="0.25">
      <c r="B12" s="47"/>
      <c r="C12" s="66"/>
      <c r="D12" s="48"/>
    </row>
    <row r="13" spans="2:4" ht="30" x14ac:dyDescent="0.25">
      <c r="B13" s="52" t="s">
        <v>200</v>
      </c>
      <c r="C13" s="68"/>
      <c r="D13" s="48">
        <v>62020</v>
      </c>
    </row>
    <row r="14" spans="2:4" x14ac:dyDescent="0.25">
      <c r="B14" s="47"/>
      <c r="C14" s="66"/>
      <c r="D14" s="48"/>
    </row>
    <row r="15" spans="2:4" x14ac:dyDescent="0.25">
      <c r="B15" s="49" t="s">
        <v>65</v>
      </c>
      <c r="C15" s="67"/>
      <c r="D15" s="53">
        <v>61802.68</v>
      </c>
    </row>
    <row r="16" spans="2:4" ht="30.75" thickBot="1" x14ac:dyDescent="0.3">
      <c r="B16" s="50" t="s">
        <v>66</v>
      </c>
      <c r="C16" s="69"/>
      <c r="D16" s="51">
        <v>4723</v>
      </c>
    </row>
    <row r="17" spans="2:7" x14ac:dyDescent="0.25">
      <c r="C17" s="70"/>
      <c r="D17" s="8"/>
    </row>
    <row r="18" spans="2:7" ht="15.75" thickBot="1" x14ac:dyDescent="0.3">
      <c r="C18" s="70"/>
      <c r="D18" s="8"/>
    </row>
    <row r="19" spans="2:7" x14ac:dyDescent="0.25">
      <c r="B19" s="54" t="s">
        <v>115</v>
      </c>
      <c r="C19" s="71">
        <v>2.5999999999999999E-2</v>
      </c>
      <c r="D19" s="46">
        <v>62103</v>
      </c>
    </row>
    <row r="20" spans="2:7" x14ac:dyDescent="0.25">
      <c r="B20" s="47" t="s">
        <v>67</v>
      </c>
      <c r="C20" s="66"/>
      <c r="D20" s="48">
        <v>70.09</v>
      </c>
    </row>
    <row r="21" spans="2:7" x14ac:dyDescent="0.25">
      <c r="B21" s="47" t="s">
        <v>68</v>
      </c>
      <c r="C21" s="66"/>
      <c r="D21" s="48">
        <v>1.77</v>
      </c>
    </row>
    <row r="22" spans="2:7" x14ac:dyDescent="0.25">
      <c r="B22" s="47" t="s">
        <v>69</v>
      </c>
      <c r="C22" s="66"/>
      <c r="D22" s="48">
        <v>0.03</v>
      </c>
    </row>
    <row r="23" spans="2:7" x14ac:dyDescent="0.25">
      <c r="B23" s="47"/>
      <c r="C23" s="66"/>
      <c r="D23" s="48"/>
    </row>
    <row r="24" spans="2:7" ht="15.75" thickBot="1" x14ac:dyDescent="0.3">
      <c r="B24" s="55" t="s">
        <v>70</v>
      </c>
      <c r="C24" s="72"/>
      <c r="D24" s="51"/>
    </row>
    <row r="25" spans="2:7" x14ac:dyDescent="0.25">
      <c r="C25" s="70"/>
      <c r="D25" s="8"/>
    </row>
    <row r="26" spans="2:7" ht="15.75" thickBot="1" x14ac:dyDescent="0.3">
      <c r="C26" s="70"/>
    </row>
    <row r="27" spans="2:7" x14ac:dyDescent="0.25">
      <c r="B27" s="54" t="s">
        <v>117</v>
      </c>
      <c r="C27" s="71"/>
      <c r="D27" s="46">
        <v>62103</v>
      </c>
      <c r="F27" s="56" t="s">
        <v>114</v>
      </c>
      <c r="G27" s="57"/>
    </row>
    <row r="28" spans="2:7" ht="30" x14ac:dyDescent="0.25">
      <c r="B28" s="52" t="s">
        <v>120</v>
      </c>
      <c r="C28" s="66">
        <v>2.5000000000000001E-2</v>
      </c>
      <c r="D28" s="48">
        <f>SUM(D27*C28)</f>
        <v>1552.575</v>
      </c>
      <c r="F28" s="58"/>
      <c r="G28" s="59"/>
    </row>
    <row r="29" spans="2:7" x14ac:dyDescent="0.25">
      <c r="B29" s="47" t="s">
        <v>201</v>
      </c>
      <c r="C29" s="66"/>
      <c r="D29" s="48">
        <v>63656</v>
      </c>
      <c r="F29" s="60" t="s">
        <v>202</v>
      </c>
      <c r="G29" s="62">
        <v>63656</v>
      </c>
    </row>
    <row r="30" spans="2:7" ht="15.75" thickBot="1" x14ac:dyDescent="0.3">
      <c r="B30" s="47"/>
      <c r="C30" s="66"/>
      <c r="D30" s="63"/>
      <c r="F30" s="61" t="s">
        <v>113</v>
      </c>
      <c r="G30" s="64">
        <v>878</v>
      </c>
    </row>
    <row r="31" spans="2:7" ht="30" x14ac:dyDescent="0.25">
      <c r="B31" s="52" t="s">
        <v>116</v>
      </c>
      <c r="C31" s="68"/>
      <c r="D31" s="48">
        <f>SUM(D29/878)</f>
        <v>72.501138952164013</v>
      </c>
      <c r="F31" s="73" t="s">
        <v>121</v>
      </c>
    </row>
    <row r="32" spans="2:7" x14ac:dyDescent="0.25">
      <c r="B32" s="47" t="s">
        <v>197</v>
      </c>
      <c r="C32" s="66"/>
      <c r="D32" s="48">
        <f>SUM(D31-D20)</f>
        <v>2.4111389521640092</v>
      </c>
    </row>
    <row r="33" spans="2:7" ht="15.75" thickBot="1" x14ac:dyDescent="0.3">
      <c r="B33" s="55" t="s">
        <v>69</v>
      </c>
      <c r="C33" s="72"/>
      <c r="D33" s="51">
        <f>SUM(D32/52)</f>
        <v>4.6368056772384793E-2</v>
      </c>
    </row>
    <row r="34" spans="2:7" x14ac:dyDescent="0.25">
      <c r="C34" s="70"/>
    </row>
    <row r="35" spans="2:7" ht="15.75" thickBot="1" x14ac:dyDescent="0.3">
      <c r="C35" s="70"/>
    </row>
    <row r="36" spans="2:7" x14ac:dyDescent="0.25">
      <c r="B36" s="54" t="s">
        <v>117</v>
      </c>
      <c r="C36" s="71"/>
      <c r="D36" s="46">
        <v>63656</v>
      </c>
      <c r="F36" s="56" t="s">
        <v>114</v>
      </c>
      <c r="G36" s="57"/>
    </row>
    <row r="37" spans="2:7" x14ac:dyDescent="0.25">
      <c r="B37" s="52" t="s">
        <v>126</v>
      </c>
      <c r="C37" s="66">
        <v>2.5000000000000001E-2</v>
      </c>
      <c r="D37" s="48">
        <f>SUM(D36*C37)</f>
        <v>1591.4</v>
      </c>
      <c r="F37" s="58"/>
      <c r="G37" s="59"/>
    </row>
    <row r="38" spans="2:7" x14ac:dyDescent="0.25">
      <c r="B38" s="47" t="s">
        <v>203</v>
      </c>
      <c r="C38" s="66"/>
      <c r="D38" s="48">
        <f>SUM(D36:D37)</f>
        <v>65247.4</v>
      </c>
      <c r="F38" s="60" t="s">
        <v>202</v>
      </c>
      <c r="G38" s="62">
        <v>65247.4</v>
      </c>
    </row>
    <row r="39" spans="2:7" ht="15.75" thickBot="1" x14ac:dyDescent="0.3">
      <c r="B39" s="47"/>
      <c r="C39" s="66"/>
      <c r="D39" s="63"/>
      <c r="F39" s="61" t="s">
        <v>113</v>
      </c>
      <c r="G39" s="64">
        <v>878</v>
      </c>
    </row>
    <row r="40" spans="2:7" ht="30" x14ac:dyDescent="0.25">
      <c r="B40" s="52" t="s">
        <v>128</v>
      </c>
      <c r="C40" s="74">
        <v>878</v>
      </c>
      <c r="D40" s="48">
        <f>SUM(D38/878)</f>
        <v>74.313667425968106</v>
      </c>
      <c r="F40" s="73" t="s">
        <v>127</v>
      </c>
    </row>
    <row r="41" spans="2:7" x14ac:dyDescent="0.25">
      <c r="B41" s="47" t="s">
        <v>197</v>
      </c>
      <c r="C41" s="66"/>
      <c r="D41" s="48">
        <f>SUM(D40-D31)</f>
        <v>1.8125284738040932</v>
      </c>
    </row>
    <row r="42" spans="2:7" ht="15.75" thickBot="1" x14ac:dyDescent="0.3">
      <c r="B42" s="55" t="s">
        <v>69</v>
      </c>
      <c r="C42" s="72"/>
      <c r="D42" s="51">
        <f>SUM(D41/52)</f>
        <v>3.4856316803924869E-2</v>
      </c>
    </row>
    <row r="43" spans="2:7" x14ac:dyDescent="0.25">
      <c r="C43" s="70"/>
    </row>
    <row r="44" spans="2:7" ht="15.75" thickBot="1" x14ac:dyDescent="0.3">
      <c r="C44" s="70"/>
    </row>
    <row r="45" spans="2:7" x14ac:dyDescent="0.25">
      <c r="B45" s="54" t="s">
        <v>125</v>
      </c>
      <c r="C45" s="71"/>
      <c r="D45" s="46">
        <f>D38</f>
        <v>65247.4</v>
      </c>
      <c r="F45" s="56" t="s">
        <v>114</v>
      </c>
      <c r="G45" s="57"/>
    </row>
    <row r="46" spans="2:7" x14ac:dyDescent="0.25">
      <c r="B46" s="52" t="s">
        <v>126</v>
      </c>
      <c r="C46" s="66">
        <v>0.06</v>
      </c>
      <c r="D46" s="48">
        <f>SUM(D45*C46)</f>
        <v>3914.8440000000001</v>
      </c>
      <c r="F46" s="58"/>
      <c r="G46" s="59"/>
    </row>
    <row r="47" spans="2:7" ht="30" x14ac:dyDescent="0.25">
      <c r="B47" s="47" t="s">
        <v>204</v>
      </c>
      <c r="C47" s="66"/>
      <c r="D47" s="48">
        <f>SUM(D45:D46)-0.24</f>
        <v>69162.004000000001</v>
      </c>
      <c r="F47" s="60" t="s">
        <v>199</v>
      </c>
      <c r="G47" s="62"/>
    </row>
    <row r="48" spans="2:7" ht="15.75" thickBot="1" x14ac:dyDescent="0.3">
      <c r="B48" s="47"/>
      <c r="C48" s="66"/>
      <c r="D48" s="63"/>
      <c r="F48" s="61" t="s">
        <v>113</v>
      </c>
      <c r="G48" s="64">
        <v>878</v>
      </c>
    </row>
    <row r="49" spans="2:8" ht="30" x14ac:dyDescent="0.25">
      <c r="B49" s="52" t="s">
        <v>128</v>
      </c>
      <c r="C49" s="74">
        <v>878</v>
      </c>
      <c r="D49" s="48">
        <f>SUM(D47/878)</f>
        <v>78.772214123006833</v>
      </c>
      <c r="F49" s="73" t="s">
        <v>208</v>
      </c>
    </row>
    <row r="50" spans="2:8" x14ac:dyDescent="0.25">
      <c r="B50" s="47" t="s">
        <v>197</v>
      </c>
      <c r="C50" s="66"/>
      <c r="D50" s="48">
        <f>SUM(D49-D40)</f>
        <v>4.4585466970387273</v>
      </c>
    </row>
    <row r="51" spans="2:8" ht="15.75" thickBot="1" x14ac:dyDescent="0.3">
      <c r="B51" s="55" t="s">
        <v>69</v>
      </c>
      <c r="C51" s="72"/>
      <c r="D51" s="51">
        <f>SUM(D50/52)</f>
        <v>8.5741282635360141E-2</v>
      </c>
    </row>
    <row r="52" spans="2:8" x14ac:dyDescent="0.25">
      <c r="C52" s="70"/>
    </row>
    <row r="53" spans="2:8" ht="15.75" thickBot="1" x14ac:dyDescent="0.3">
      <c r="C53" s="70"/>
    </row>
    <row r="54" spans="2:8" x14ac:dyDescent="0.25">
      <c r="B54" s="115" t="s">
        <v>215</v>
      </c>
      <c r="C54" s="116"/>
      <c r="D54" s="117">
        <f>D47</f>
        <v>69162.004000000001</v>
      </c>
      <c r="E54" s="118"/>
      <c r="F54" s="119" t="s">
        <v>114</v>
      </c>
      <c r="G54" s="120"/>
      <c r="H54" s="118"/>
    </row>
    <row r="55" spans="2:8" x14ac:dyDescent="0.25">
      <c r="B55" s="121" t="s">
        <v>126</v>
      </c>
      <c r="C55" s="122">
        <v>0</v>
      </c>
      <c r="D55" s="123">
        <f>SUM(D54*C55)</f>
        <v>0</v>
      </c>
      <c r="E55" s="118"/>
      <c r="F55" s="124"/>
      <c r="G55" s="125"/>
      <c r="H55" s="118"/>
    </row>
    <row r="56" spans="2:8" ht="30" x14ac:dyDescent="0.25">
      <c r="B56" s="126" t="s">
        <v>198</v>
      </c>
      <c r="C56" s="122"/>
      <c r="D56" s="123">
        <f>SUM(D54:D55)</f>
        <v>69162.004000000001</v>
      </c>
      <c r="E56" s="118"/>
      <c r="F56" s="127" t="s">
        <v>199</v>
      </c>
      <c r="G56" s="128"/>
      <c r="H56" s="118"/>
    </row>
    <row r="57" spans="2:8" ht="15.75" thickBot="1" x14ac:dyDescent="0.3">
      <c r="B57" s="126"/>
      <c r="C57" s="122"/>
      <c r="D57" s="129"/>
      <c r="E57" s="118"/>
      <c r="F57" s="130" t="s">
        <v>113</v>
      </c>
      <c r="G57" s="131">
        <v>878</v>
      </c>
      <c r="H57" s="118"/>
    </row>
    <row r="58" spans="2:8" ht="30" x14ac:dyDescent="0.25">
      <c r="B58" s="121" t="s">
        <v>128</v>
      </c>
      <c r="C58" s="132">
        <v>878</v>
      </c>
      <c r="D58" s="123">
        <f>SUM(D56/878)</f>
        <v>78.772214123006833</v>
      </c>
      <c r="E58" s="118"/>
      <c r="F58" s="133" t="s">
        <v>127</v>
      </c>
      <c r="G58" s="118"/>
      <c r="H58" s="118"/>
    </row>
    <row r="59" spans="2:8" x14ac:dyDescent="0.25">
      <c r="B59" s="126" t="s">
        <v>197</v>
      </c>
      <c r="C59" s="122"/>
      <c r="D59" s="123">
        <f>SUM(D58-D49)</f>
        <v>0</v>
      </c>
      <c r="E59" s="118"/>
      <c r="F59" s="118"/>
      <c r="G59" s="118"/>
      <c r="H59" s="118"/>
    </row>
    <row r="60" spans="2:8" ht="15.75" thickBot="1" x14ac:dyDescent="0.3">
      <c r="B60" s="134" t="s">
        <v>69</v>
      </c>
      <c r="C60" s="135"/>
      <c r="D60" s="136">
        <f>SUM(D59/52)</f>
        <v>0</v>
      </c>
      <c r="E60" s="118"/>
      <c r="F60" s="118"/>
      <c r="G60" s="118"/>
      <c r="H60" s="118"/>
    </row>
    <row r="61" spans="2:8" x14ac:dyDescent="0.25">
      <c r="C61" s="70"/>
    </row>
    <row r="62" spans="2:8" x14ac:dyDescent="0.25">
      <c r="C62" s="70"/>
    </row>
    <row r="63" spans="2:8" ht="15.75" thickBot="1" x14ac:dyDescent="0.3">
      <c r="C63" s="70"/>
    </row>
    <row r="64" spans="2:8" x14ac:dyDescent="0.25">
      <c r="B64" s="54" t="s">
        <v>138</v>
      </c>
      <c r="C64" s="71"/>
      <c r="D64" s="46">
        <f>D57</f>
        <v>0</v>
      </c>
      <c r="F64" s="56" t="s">
        <v>114</v>
      </c>
      <c r="G64" s="57"/>
    </row>
    <row r="65" spans="2:7" x14ac:dyDescent="0.25">
      <c r="B65" s="52" t="s">
        <v>126</v>
      </c>
      <c r="C65" s="66">
        <v>0.06</v>
      </c>
      <c r="D65" s="48">
        <f>SUM(D64*C65)</f>
        <v>0</v>
      </c>
      <c r="F65" s="58"/>
      <c r="G65" s="59"/>
    </row>
    <row r="66" spans="2:7" ht="30" x14ac:dyDescent="0.25">
      <c r="B66" s="47" t="s">
        <v>198</v>
      </c>
      <c r="C66" s="66"/>
      <c r="D66" s="48">
        <f>SUM(D64:D65)</f>
        <v>0</v>
      </c>
      <c r="F66" s="60" t="s">
        <v>199</v>
      </c>
      <c r="G66" s="62"/>
    </row>
    <row r="67" spans="2:7" ht="15.75" thickBot="1" x14ac:dyDescent="0.3">
      <c r="B67" s="47"/>
      <c r="C67" s="66"/>
      <c r="D67" s="63"/>
      <c r="F67" s="61" t="s">
        <v>113</v>
      </c>
      <c r="G67" s="64">
        <v>878</v>
      </c>
    </row>
    <row r="68" spans="2:7" ht="30" x14ac:dyDescent="0.25">
      <c r="B68" s="52" t="s">
        <v>128</v>
      </c>
      <c r="C68" s="74">
        <v>878</v>
      </c>
      <c r="D68" s="48">
        <f>SUM(D66/878)</f>
        <v>0</v>
      </c>
      <c r="F68" s="73" t="s">
        <v>127</v>
      </c>
    </row>
    <row r="69" spans="2:7" x14ac:dyDescent="0.25">
      <c r="B69" s="47" t="s">
        <v>197</v>
      </c>
      <c r="C69" s="66"/>
      <c r="D69" s="48">
        <f>SUM(D68-D59)</f>
        <v>0</v>
      </c>
    </row>
    <row r="70" spans="2:7" ht="15.75" thickBot="1" x14ac:dyDescent="0.3">
      <c r="B70" s="55" t="s">
        <v>69</v>
      </c>
      <c r="C70" s="72"/>
      <c r="D70" s="51">
        <f>SUM(D69/52)</f>
        <v>0</v>
      </c>
    </row>
    <row r="71" spans="2:7" x14ac:dyDescent="0.25">
      <c r="C71" s="70"/>
    </row>
    <row r="72" spans="2:7" x14ac:dyDescent="0.25">
      <c r="C72" s="70"/>
    </row>
    <row r="73" spans="2:7" x14ac:dyDescent="0.25">
      <c r="C73" s="70"/>
    </row>
    <row r="74" spans="2:7" x14ac:dyDescent="0.25">
      <c r="C74" s="70"/>
    </row>
    <row r="75" spans="2:7" x14ac:dyDescent="0.25">
      <c r="C75" s="70"/>
    </row>
    <row r="76" spans="2:7" x14ac:dyDescent="0.25">
      <c r="C76" s="70"/>
    </row>
    <row r="77" spans="2:7" x14ac:dyDescent="0.25">
      <c r="C77" s="70"/>
    </row>
    <row r="78" spans="2:7" x14ac:dyDescent="0.25">
      <c r="C78" s="70"/>
    </row>
    <row r="79" spans="2:7" x14ac:dyDescent="0.25">
      <c r="C79" s="70"/>
    </row>
    <row r="80" spans="2:7" x14ac:dyDescent="0.25">
      <c r="C80" s="70"/>
    </row>
    <row r="81" spans="3:3" x14ac:dyDescent="0.25">
      <c r="C81" s="70"/>
    </row>
    <row r="82" spans="3:3" x14ac:dyDescent="0.25">
      <c r="C82" s="70"/>
    </row>
    <row r="83" spans="3:3" x14ac:dyDescent="0.25">
      <c r="C83" s="70"/>
    </row>
    <row r="84" spans="3:3" x14ac:dyDescent="0.25">
      <c r="C84" s="70"/>
    </row>
    <row r="85" spans="3:3" x14ac:dyDescent="0.25">
      <c r="C85" s="70"/>
    </row>
    <row r="86" spans="3:3" x14ac:dyDescent="0.25">
      <c r="C86" s="70"/>
    </row>
    <row r="87" spans="3:3" x14ac:dyDescent="0.25">
      <c r="C87" s="70"/>
    </row>
    <row r="88" spans="3:3" x14ac:dyDescent="0.25">
      <c r="C88" s="70"/>
    </row>
    <row r="89" spans="3:3" x14ac:dyDescent="0.25">
      <c r="C89" s="70"/>
    </row>
    <row r="90" spans="3:3" x14ac:dyDescent="0.25">
      <c r="C90" s="70"/>
    </row>
    <row r="91" spans="3:3" x14ac:dyDescent="0.25">
      <c r="C91" s="70"/>
    </row>
    <row r="92" spans="3:3" x14ac:dyDescent="0.25">
      <c r="C92" s="70"/>
    </row>
    <row r="93" spans="3:3" x14ac:dyDescent="0.25">
      <c r="C93" s="70"/>
    </row>
    <row r="94" spans="3:3" x14ac:dyDescent="0.25">
      <c r="C94" s="70"/>
    </row>
    <row r="95" spans="3:3" x14ac:dyDescent="0.25">
      <c r="C95" s="70"/>
    </row>
    <row r="96" spans="3:3" x14ac:dyDescent="0.25">
      <c r="C96" s="70"/>
    </row>
    <row r="97" spans="3:3" x14ac:dyDescent="0.25">
      <c r="C97" s="70"/>
    </row>
    <row r="98" spans="3:3" x14ac:dyDescent="0.25">
      <c r="C98" s="70"/>
    </row>
    <row r="99" spans="3:3" x14ac:dyDescent="0.25">
      <c r="C99" s="70"/>
    </row>
    <row r="100" spans="3:3" x14ac:dyDescent="0.25">
      <c r="C100" s="70"/>
    </row>
    <row r="101" spans="3:3" x14ac:dyDescent="0.25">
      <c r="C101" s="70"/>
    </row>
    <row r="102" spans="3:3" x14ac:dyDescent="0.25">
      <c r="C102" s="70"/>
    </row>
    <row r="103" spans="3:3" x14ac:dyDescent="0.25">
      <c r="C103" s="70"/>
    </row>
    <row r="104" spans="3:3" x14ac:dyDescent="0.25">
      <c r="C104" s="70"/>
    </row>
    <row r="105" spans="3:3" x14ac:dyDescent="0.25">
      <c r="C105" s="70"/>
    </row>
    <row r="106" spans="3:3" x14ac:dyDescent="0.25">
      <c r="C106" s="70"/>
    </row>
    <row r="107" spans="3:3" x14ac:dyDescent="0.25">
      <c r="C107" s="70"/>
    </row>
    <row r="108" spans="3:3" x14ac:dyDescent="0.25">
      <c r="C108" s="70"/>
    </row>
    <row r="109" spans="3:3" x14ac:dyDescent="0.25">
      <c r="C109" s="70"/>
    </row>
    <row r="110" spans="3:3" x14ac:dyDescent="0.25">
      <c r="C110" s="70"/>
    </row>
    <row r="111" spans="3:3" x14ac:dyDescent="0.25">
      <c r="C111" s="70"/>
    </row>
    <row r="112" spans="3:3" x14ac:dyDescent="0.25">
      <c r="C112" s="70"/>
    </row>
    <row r="113" spans="3:3" x14ac:dyDescent="0.25">
      <c r="C113" s="70"/>
    </row>
    <row r="114" spans="3:3" x14ac:dyDescent="0.25">
      <c r="C114" s="70"/>
    </row>
    <row r="115" spans="3:3" x14ac:dyDescent="0.25">
      <c r="C115" s="70"/>
    </row>
    <row r="116" spans="3:3" x14ac:dyDescent="0.25">
      <c r="C116" s="70"/>
    </row>
    <row r="117" spans="3:3" x14ac:dyDescent="0.25">
      <c r="C117" s="70"/>
    </row>
    <row r="118" spans="3:3" x14ac:dyDescent="0.25">
      <c r="C118" s="70"/>
    </row>
    <row r="119" spans="3:3" x14ac:dyDescent="0.25">
      <c r="C119" s="70"/>
    </row>
    <row r="120" spans="3:3" x14ac:dyDescent="0.25">
      <c r="C120" s="70"/>
    </row>
    <row r="121" spans="3:3" x14ac:dyDescent="0.25">
      <c r="C121" s="70"/>
    </row>
    <row r="122" spans="3:3" x14ac:dyDescent="0.25">
      <c r="C122" s="70"/>
    </row>
    <row r="123" spans="3:3" x14ac:dyDescent="0.25">
      <c r="C123" s="70"/>
    </row>
    <row r="124" spans="3:3" x14ac:dyDescent="0.25">
      <c r="C124" s="70"/>
    </row>
    <row r="125" spans="3:3" x14ac:dyDescent="0.25">
      <c r="C125" s="70"/>
    </row>
    <row r="126" spans="3:3" x14ac:dyDescent="0.25">
      <c r="C126" s="70"/>
    </row>
    <row r="127" spans="3:3" x14ac:dyDescent="0.25">
      <c r="C127" s="70"/>
    </row>
    <row r="128" spans="3:3" x14ac:dyDescent="0.25">
      <c r="C128" s="70"/>
    </row>
    <row r="129" spans="3:3" x14ac:dyDescent="0.25">
      <c r="C129" s="70"/>
    </row>
    <row r="130" spans="3:3" x14ac:dyDescent="0.25">
      <c r="C130" s="70"/>
    </row>
    <row r="131" spans="3:3" x14ac:dyDescent="0.25">
      <c r="C131" s="70"/>
    </row>
    <row r="132" spans="3:3" x14ac:dyDescent="0.25">
      <c r="C132" s="70"/>
    </row>
    <row r="133" spans="3:3" x14ac:dyDescent="0.25">
      <c r="C133" s="70"/>
    </row>
    <row r="134" spans="3:3" x14ac:dyDescent="0.25">
      <c r="C134" s="70"/>
    </row>
  </sheetData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26"/>
  <sheetViews>
    <sheetView zoomScale="120" zoomScaleNormal="120" workbookViewId="0">
      <selection activeCell="F10" sqref="F10"/>
    </sheetView>
  </sheetViews>
  <sheetFormatPr defaultRowHeight="15" x14ac:dyDescent="0.25"/>
  <cols>
    <col min="2" max="2" width="58.42578125" customWidth="1"/>
    <col min="4" max="4" width="10.7109375" bestFit="1" customWidth="1"/>
    <col min="6" max="6" width="10.7109375" bestFit="1" customWidth="1"/>
    <col min="8" max="8" width="10.7109375" bestFit="1" customWidth="1"/>
    <col min="10" max="10" width="10.7109375" bestFit="1" customWidth="1"/>
    <col min="12" max="12" width="10.7109375" bestFit="1" customWidth="1"/>
  </cols>
  <sheetData>
    <row r="2" spans="2:12" x14ac:dyDescent="0.25">
      <c r="B2" s="13" t="s">
        <v>143</v>
      </c>
    </row>
    <row r="3" spans="2:12" x14ac:dyDescent="0.25">
      <c r="D3" t="s">
        <v>118</v>
      </c>
      <c r="F3" t="s">
        <v>145</v>
      </c>
      <c r="H3" t="s">
        <v>180</v>
      </c>
      <c r="J3" t="s">
        <v>178</v>
      </c>
      <c r="L3" t="s">
        <v>179</v>
      </c>
    </row>
    <row r="4" spans="2:12" x14ac:dyDescent="0.25">
      <c r="B4" s="9" t="s">
        <v>146</v>
      </c>
      <c r="D4" s="10"/>
      <c r="F4" s="10"/>
      <c r="H4" s="10"/>
      <c r="J4" s="10"/>
      <c r="L4" s="10"/>
    </row>
    <row r="5" spans="2:12" x14ac:dyDescent="0.25">
      <c r="B5" s="9" t="s">
        <v>147</v>
      </c>
      <c r="D5" s="10"/>
      <c r="F5" s="10"/>
      <c r="H5" s="10"/>
      <c r="J5" s="10"/>
      <c r="L5" s="10"/>
    </row>
    <row r="6" spans="2:12" x14ac:dyDescent="0.25">
      <c r="B6" s="9" t="s">
        <v>148</v>
      </c>
      <c r="D6" s="10">
        <v>50</v>
      </c>
      <c r="F6" s="10"/>
      <c r="H6" s="10"/>
      <c r="J6" s="10"/>
      <c r="L6" s="10"/>
    </row>
    <row r="7" spans="2:12" x14ac:dyDescent="0.25">
      <c r="B7" s="9" t="s">
        <v>157</v>
      </c>
      <c r="D7" s="10">
        <v>2500</v>
      </c>
      <c r="F7" s="10"/>
      <c r="H7" s="10"/>
      <c r="J7" s="10"/>
      <c r="L7" s="10"/>
    </row>
    <row r="8" spans="2:12" x14ac:dyDescent="0.25">
      <c r="B8" s="9" t="s">
        <v>149</v>
      </c>
      <c r="D8" s="10"/>
      <c r="F8" s="10"/>
      <c r="H8" s="10"/>
      <c r="J8" s="10"/>
      <c r="L8" s="10"/>
    </row>
    <row r="9" spans="2:12" x14ac:dyDescent="0.25">
      <c r="B9" s="9" t="s">
        <v>150</v>
      </c>
      <c r="D9" s="10">
        <v>5000</v>
      </c>
      <c r="F9" s="10">
        <v>15000</v>
      </c>
      <c r="H9" s="10"/>
      <c r="J9" s="10"/>
      <c r="L9" s="10"/>
    </row>
    <row r="10" spans="2:12" x14ac:dyDescent="0.25">
      <c r="B10" s="9" t="s">
        <v>151</v>
      </c>
      <c r="D10" s="10"/>
      <c r="F10" s="10">
        <v>20000</v>
      </c>
      <c r="H10" s="10">
        <v>5000</v>
      </c>
      <c r="J10" s="10">
        <v>5000</v>
      </c>
      <c r="L10" s="10">
        <v>5000</v>
      </c>
    </row>
    <row r="11" spans="2:12" x14ac:dyDescent="0.25">
      <c r="B11" s="9" t="s">
        <v>152</v>
      </c>
      <c r="D11" s="10"/>
      <c r="F11" s="10"/>
      <c r="H11" s="10"/>
      <c r="J11" s="10"/>
      <c r="L11" s="10"/>
    </row>
    <row r="12" spans="2:12" x14ac:dyDescent="0.25">
      <c r="B12" s="9" t="s">
        <v>153</v>
      </c>
      <c r="D12" s="10">
        <v>5000</v>
      </c>
      <c r="F12" s="10">
        <v>5000</v>
      </c>
      <c r="H12" s="10">
        <v>10000</v>
      </c>
      <c r="J12" s="10">
        <v>10000</v>
      </c>
      <c r="L12" s="10">
        <v>10000</v>
      </c>
    </row>
    <row r="13" spans="2:12" x14ac:dyDescent="0.25">
      <c r="B13" s="9" t="s">
        <v>154</v>
      </c>
      <c r="D13" s="10"/>
      <c r="F13" s="10"/>
      <c r="H13" s="10"/>
      <c r="J13" s="10"/>
      <c r="L13" s="10"/>
    </row>
    <row r="14" spans="2:12" x14ac:dyDescent="0.25">
      <c r="B14" s="9" t="s">
        <v>155</v>
      </c>
      <c r="D14" s="10"/>
      <c r="F14" s="10"/>
      <c r="H14" s="10"/>
      <c r="J14" s="10"/>
      <c r="L14" s="10"/>
    </row>
    <row r="15" spans="2:12" x14ac:dyDescent="0.25">
      <c r="B15" s="9" t="s">
        <v>156</v>
      </c>
      <c r="D15" s="10"/>
      <c r="F15" s="10"/>
      <c r="H15" s="10"/>
      <c r="J15" s="10"/>
      <c r="L15" s="10"/>
    </row>
    <row r="16" spans="2:12" x14ac:dyDescent="0.25">
      <c r="B16" s="9" t="s">
        <v>169</v>
      </c>
      <c r="D16" s="10"/>
      <c r="F16" s="10"/>
      <c r="H16" s="10"/>
      <c r="J16" s="10"/>
      <c r="L16" s="10"/>
    </row>
    <row r="17" spans="2:12" x14ac:dyDescent="0.25">
      <c r="B17" s="9" t="s">
        <v>170</v>
      </c>
      <c r="D17" s="10"/>
      <c r="F17" s="10"/>
      <c r="H17" s="10"/>
      <c r="J17" s="10"/>
      <c r="L17" s="10"/>
    </row>
    <row r="18" spans="2:12" x14ac:dyDescent="0.25">
      <c r="B18" s="9" t="s">
        <v>171</v>
      </c>
      <c r="D18" s="10"/>
      <c r="F18" s="10"/>
      <c r="H18" s="10"/>
      <c r="J18" s="10"/>
      <c r="L18" s="10"/>
    </row>
    <row r="19" spans="2:12" x14ac:dyDescent="0.25">
      <c r="B19" s="9" t="s">
        <v>16</v>
      </c>
      <c r="D19" s="10"/>
      <c r="F19" s="10"/>
      <c r="H19" s="10"/>
      <c r="J19" s="10"/>
      <c r="L19" s="10"/>
    </row>
    <row r="20" spans="2:12" x14ac:dyDescent="0.25">
      <c r="B20" s="9" t="s">
        <v>183</v>
      </c>
      <c r="D20" s="10">
        <v>400</v>
      </c>
      <c r="F20" s="10"/>
      <c r="H20" s="10"/>
      <c r="J20" s="10"/>
      <c r="L20" s="10"/>
    </row>
    <row r="21" spans="2:12" x14ac:dyDescent="0.25">
      <c r="B21" s="9" t="s">
        <v>184</v>
      </c>
      <c r="D21" s="10"/>
      <c r="F21" s="10"/>
      <c r="H21" s="10"/>
      <c r="J21" s="10"/>
      <c r="L21" s="10"/>
    </row>
    <row r="22" spans="2:12" x14ac:dyDescent="0.25">
      <c r="B22" s="9"/>
      <c r="D22" s="10"/>
      <c r="F22" s="10"/>
      <c r="H22" s="10"/>
      <c r="J22" s="10"/>
      <c r="L22" s="10"/>
    </row>
    <row r="23" spans="2:12" x14ac:dyDescent="0.25">
      <c r="B23" s="9"/>
      <c r="D23" s="10"/>
      <c r="F23" s="10"/>
      <c r="H23" s="10"/>
      <c r="J23" s="10"/>
      <c r="L23" s="10"/>
    </row>
    <row r="24" spans="2:12" x14ac:dyDescent="0.25">
      <c r="D24" s="8"/>
      <c r="F24" s="8"/>
      <c r="H24" s="8"/>
      <c r="J24" s="8"/>
      <c r="L24" s="8"/>
    </row>
    <row r="25" spans="2:12" x14ac:dyDescent="0.25">
      <c r="D25" s="8"/>
      <c r="F25" s="8"/>
      <c r="H25" s="8"/>
      <c r="J25" s="8"/>
      <c r="L25" s="8"/>
    </row>
    <row r="26" spans="2:12" x14ac:dyDescent="0.25">
      <c r="B26" s="11" t="s">
        <v>14</v>
      </c>
      <c r="D26" s="12">
        <f>SUM(D4:D23)</f>
        <v>12950</v>
      </c>
      <c r="F26" s="12">
        <f>SUM(F4:F23)</f>
        <v>40000</v>
      </c>
      <c r="H26" s="12">
        <f>SUM(H4:H23)</f>
        <v>15000</v>
      </c>
      <c r="J26" s="12">
        <f>SUM(J4:J23)</f>
        <v>15000</v>
      </c>
      <c r="L26" s="12">
        <f>SUM(L4:L23)</f>
        <v>15000</v>
      </c>
    </row>
  </sheetData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6"/>
  <sheetViews>
    <sheetView workbookViewId="0">
      <selection activeCell="B4" sqref="B4"/>
    </sheetView>
  </sheetViews>
  <sheetFormatPr defaultRowHeight="15" x14ac:dyDescent="0.25"/>
  <cols>
    <col min="2" max="2" width="68.85546875" bestFit="1" customWidth="1"/>
  </cols>
  <sheetData>
    <row r="2" spans="2:2" x14ac:dyDescent="0.25">
      <c r="B2" t="s">
        <v>206</v>
      </c>
    </row>
    <row r="3" spans="2:2" x14ac:dyDescent="0.25">
      <c r="B3" t="s">
        <v>122</v>
      </c>
    </row>
    <row r="4" spans="2:2" x14ac:dyDescent="0.25">
      <c r="B4" t="s">
        <v>207</v>
      </c>
    </row>
    <row r="5" spans="2:2" x14ac:dyDescent="0.25">
      <c r="B5" t="s">
        <v>123</v>
      </c>
    </row>
    <row r="6" spans="2:2" x14ac:dyDescent="0.25">
      <c r="B6" t="s">
        <v>124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32"/>
  <sheetViews>
    <sheetView topLeftCell="A4" workbookViewId="0">
      <selection activeCell="G8" sqref="G8"/>
    </sheetView>
  </sheetViews>
  <sheetFormatPr defaultRowHeight="15" x14ac:dyDescent="0.25"/>
  <cols>
    <col min="2" max="2" width="30.85546875" bestFit="1" customWidth="1"/>
    <col min="3" max="3" width="8" bestFit="1" customWidth="1"/>
    <col min="5" max="5" width="6.5703125" bestFit="1" customWidth="1"/>
    <col min="6" max="6" width="24.85546875" bestFit="1" customWidth="1"/>
    <col min="7" max="7" width="38.7109375" bestFit="1" customWidth="1"/>
  </cols>
  <sheetData>
    <row r="1" spans="2:7" x14ac:dyDescent="0.25">
      <c r="B1" s="13" t="s">
        <v>91</v>
      </c>
    </row>
    <row r="3" spans="2:7" x14ac:dyDescent="0.25">
      <c r="B3" s="9"/>
      <c r="C3" s="14" t="s">
        <v>48</v>
      </c>
      <c r="D3" s="9"/>
      <c r="E3" s="9"/>
      <c r="F3" s="9"/>
      <c r="G3" s="9"/>
    </row>
    <row r="4" spans="2:7" x14ac:dyDescent="0.25">
      <c r="B4" s="9" t="s">
        <v>72</v>
      </c>
      <c r="C4" s="9">
        <v>65</v>
      </c>
      <c r="D4" s="9"/>
      <c r="E4" s="9"/>
      <c r="F4" s="9"/>
      <c r="G4" s="9"/>
    </row>
    <row r="5" spans="2:7" x14ac:dyDescent="0.25">
      <c r="B5" s="9" t="s">
        <v>73</v>
      </c>
      <c r="C5" s="9">
        <v>1000</v>
      </c>
      <c r="D5" s="9"/>
      <c r="E5" s="9"/>
      <c r="F5" s="9"/>
      <c r="G5" s="9"/>
    </row>
    <row r="6" spans="2:7" x14ac:dyDescent="0.25">
      <c r="B6" s="9" t="s">
        <v>74</v>
      </c>
      <c r="C6" s="9">
        <v>200</v>
      </c>
      <c r="D6" s="9"/>
      <c r="E6" s="9"/>
      <c r="F6" s="9"/>
      <c r="G6" s="9"/>
    </row>
    <row r="7" spans="2:7" x14ac:dyDescent="0.25">
      <c r="B7" s="9" t="s">
        <v>75</v>
      </c>
      <c r="C7" s="9">
        <v>825</v>
      </c>
      <c r="D7" s="9"/>
      <c r="E7" s="9"/>
      <c r="F7" s="9" t="s">
        <v>76</v>
      </c>
      <c r="G7" s="9"/>
    </row>
    <row r="8" spans="2:7" x14ac:dyDescent="0.25">
      <c r="B8" s="9" t="s">
        <v>77</v>
      </c>
      <c r="C8" s="9">
        <v>3000</v>
      </c>
      <c r="D8" s="9"/>
      <c r="E8" s="14">
        <v>5090</v>
      </c>
      <c r="F8" s="35">
        <v>39834</v>
      </c>
      <c r="G8" s="9" t="s">
        <v>205</v>
      </c>
    </row>
    <row r="9" spans="2:7" x14ac:dyDescent="0.25">
      <c r="B9" s="9"/>
      <c r="C9" s="9"/>
      <c r="D9" s="9"/>
      <c r="E9" s="9"/>
      <c r="F9" s="9"/>
      <c r="G9" s="9"/>
    </row>
    <row r="10" spans="2:7" x14ac:dyDescent="0.25">
      <c r="B10" s="9"/>
      <c r="C10" s="14" t="s">
        <v>49</v>
      </c>
      <c r="D10" s="9"/>
      <c r="E10" s="9"/>
      <c r="F10" s="9"/>
      <c r="G10" s="9"/>
    </row>
    <row r="11" spans="2:7" x14ac:dyDescent="0.25">
      <c r="B11" s="9" t="s">
        <v>78</v>
      </c>
      <c r="C11" s="37">
        <v>1000</v>
      </c>
      <c r="D11" s="9"/>
      <c r="E11" s="9"/>
      <c r="F11" s="9" t="s">
        <v>76</v>
      </c>
      <c r="G11" s="9"/>
    </row>
    <row r="12" spans="2:7" x14ac:dyDescent="0.25">
      <c r="B12" s="9" t="s">
        <v>79</v>
      </c>
      <c r="C12" s="9">
        <v>2000</v>
      </c>
      <c r="D12" s="9"/>
      <c r="E12" s="9"/>
      <c r="F12" s="9" t="s">
        <v>80</v>
      </c>
      <c r="G12" s="9"/>
    </row>
    <row r="13" spans="2:7" x14ac:dyDescent="0.25">
      <c r="B13" s="9" t="s">
        <v>81</v>
      </c>
      <c r="C13" s="9">
        <v>300</v>
      </c>
      <c r="D13" s="9"/>
      <c r="E13" s="9"/>
      <c r="F13" s="9" t="s">
        <v>82</v>
      </c>
      <c r="G13" s="9"/>
    </row>
    <row r="14" spans="2:7" x14ac:dyDescent="0.25">
      <c r="B14" s="9" t="s">
        <v>83</v>
      </c>
      <c r="C14" s="37">
        <v>250</v>
      </c>
      <c r="D14" s="9"/>
      <c r="E14" s="9"/>
      <c r="F14" s="9" t="s">
        <v>84</v>
      </c>
      <c r="G14" s="9"/>
    </row>
    <row r="15" spans="2:7" x14ac:dyDescent="0.25">
      <c r="B15" s="9" t="s">
        <v>85</v>
      </c>
      <c r="C15" s="37">
        <v>100</v>
      </c>
      <c r="D15" s="9"/>
      <c r="E15" s="9"/>
      <c r="F15" s="9" t="s">
        <v>84</v>
      </c>
      <c r="G15" s="9"/>
    </row>
    <row r="16" spans="2:7" x14ac:dyDescent="0.25">
      <c r="B16" s="9" t="s">
        <v>77</v>
      </c>
      <c r="C16" s="37">
        <v>3000</v>
      </c>
      <c r="D16" s="9"/>
      <c r="E16" s="9"/>
      <c r="F16" s="9" t="s">
        <v>76</v>
      </c>
      <c r="G16" s="9"/>
    </row>
    <row r="17" spans="2:7" x14ac:dyDescent="0.25">
      <c r="B17" s="9" t="s">
        <v>86</v>
      </c>
      <c r="C17" s="9">
        <v>501.95</v>
      </c>
      <c r="D17" s="9"/>
      <c r="E17" s="14"/>
      <c r="F17" s="9" t="s">
        <v>82</v>
      </c>
      <c r="G17" s="9"/>
    </row>
    <row r="18" spans="2:7" x14ac:dyDescent="0.25">
      <c r="B18" s="9" t="s">
        <v>87</v>
      </c>
      <c r="C18" s="37">
        <v>825</v>
      </c>
      <c r="D18" s="9"/>
      <c r="E18" s="9"/>
      <c r="F18" s="9" t="s">
        <v>76</v>
      </c>
      <c r="G18" s="9"/>
    </row>
    <row r="19" spans="2:7" x14ac:dyDescent="0.25">
      <c r="B19" s="9"/>
      <c r="C19" s="9"/>
      <c r="D19" s="9"/>
      <c r="E19" s="9"/>
      <c r="F19" s="9"/>
      <c r="G19" s="9"/>
    </row>
    <row r="20" spans="2:7" x14ac:dyDescent="0.25">
      <c r="B20" s="9" t="s">
        <v>88</v>
      </c>
      <c r="C20" s="14">
        <f>SUM(C11:C19)</f>
        <v>7976.95</v>
      </c>
      <c r="D20" s="9"/>
      <c r="E20" s="9"/>
      <c r="F20" s="9"/>
      <c r="G20" s="9"/>
    </row>
    <row r="21" spans="2:7" x14ac:dyDescent="0.25">
      <c r="B21" s="9" t="s">
        <v>89</v>
      </c>
      <c r="C21" s="14"/>
      <c r="D21" s="9"/>
      <c r="E21" s="9"/>
      <c r="F21" s="9"/>
      <c r="G21" s="9"/>
    </row>
    <row r="22" spans="2:7" x14ac:dyDescent="0.25">
      <c r="B22" s="9" t="s">
        <v>90</v>
      </c>
      <c r="C22" s="9"/>
      <c r="D22" s="9"/>
      <c r="E22" s="36">
        <v>2840</v>
      </c>
      <c r="F22" s="9"/>
      <c r="G22" s="9"/>
    </row>
    <row r="24" spans="2:7" x14ac:dyDescent="0.25">
      <c r="B24" t="s">
        <v>92</v>
      </c>
      <c r="C24">
        <v>800</v>
      </c>
    </row>
    <row r="25" spans="2:7" x14ac:dyDescent="0.25">
      <c r="B25" t="s">
        <v>93</v>
      </c>
      <c r="C25">
        <v>500</v>
      </c>
    </row>
    <row r="26" spans="2:7" x14ac:dyDescent="0.25">
      <c r="B26" t="s">
        <v>78</v>
      </c>
      <c r="C26">
        <v>1500</v>
      </c>
    </row>
    <row r="27" spans="2:7" x14ac:dyDescent="0.25">
      <c r="B27" t="s">
        <v>94</v>
      </c>
      <c r="C27">
        <v>135</v>
      </c>
    </row>
    <row r="28" spans="2:7" x14ac:dyDescent="0.25">
      <c r="B28" t="s">
        <v>95</v>
      </c>
      <c r="C28">
        <v>748</v>
      </c>
    </row>
    <row r="29" spans="2:7" x14ac:dyDescent="0.25">
      <c r="B29" t="s">
        <v>97</v>
      </c>
      <c r="C29">
        <v>1000</v>
      </c>
    </row>
    <row r="30" spans="2:7" x14ac:dyDescent="0.25">
      <c r="B30" t="s">
        <v>96</v>
      </c>
      <c r="C30">
        <v>308</v>
      </c>
    </row>
    <row r="32" spans="2:7" x14ac:dyDescent="0.25">
      <c r="C32">
        <f>SUM(C24:C31)</f>
        <v>4991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Sheet</vt:lpstr>
      <vt:lpstr>Income</vt:lpstr>
      <vt:lpstr>Training costs </vt:lpstr>
      <vt:lpstr> precept calculation</vt:lpstr>
      <vt:lpstr>Projects</vt:lpstr>
      <vt:lpstr>budget considerations</vt:lpstr>
      <vt:lpstr>Grants paid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Parish Clerk</cp:lastModifiedBy>
  <cp:lastPrinted>2018-07-20T09:32:20Z</cp:lastPrinted>
  <dcterms:created xsi:type="dcterms:W3CDTF">2014-11-17T20:14:00Z</dcterms:created>
  <dcterms:modified xsi:type="dcterms:W3CDTF">2018-07-20T09:35:26Z</dcterms:modified>
</cp:coreProperties>
</file>