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rish Clerk\Documents\Parish Council\Finance and Audit\2019-2020\"/>
    </mc:Choice>
  </mc:AlternateContent>
  <xr:revisionPtr revIDLastSave="0" documentId="13_ncr:1_{75EEC211-32C2-4EE0-8309-90F980C3324D}" xr6:coauthVersionLast="38" xr6:coauthVersionMax="38" xr10:uidLastSave="{00000000-0000-0000-0000-000000000000}"/>
  <bookViews>
    <workbookView xWindow="0" yWindow="0" windowWidth="20490" windowHeight="6930" xr2:uid="{00000000-000D-0000-FFFF-FFFF00000000}"/>
  </bookViews>
  <sheets>
    <sheet name="Budget Sheet" sheetId="1" r:id="rId1"/>
    <sheet name="Income" sheetId="3" r:id="rId2"/>
    <sheet name="Training costs " sheetId="2" r:id="rId3"/>
    <sheet name=" precept calculation" sheetId="4" r:id="rId4"/>
    <sheet name="Projects" sheetId="7" r:id="rId5"/>
    <sheet name="budget considerations" sheetId="6" r:id="rId6"/>
    <sheet name="Grants paid" sheetId="5" r:id="rId7"/>
  </sheets>
  <calcPr calcId="181029"/>
</workbook>
</file>

<file path=xl/calcChain.xml><?xml version="1.0" encoding="utf-8"?>
<calcChain xmlns="http://schemas.openxmlformats.org/spreadsheetml/2006/main">
  <c r="C58" i="5" l="1"/>
  <c r="C47" i="5"/>
  <c r="C73" i="5" l="1"/>
  <c r="M62" i="1" l="1"/>
  <c r="H55" i="1" l="1"/>
  <c r="H54" i="1"/>
  <c r="S42" i="1"/>
  <c r="N24" i="7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6" i="2"/>
  <c r="J7" i="2"/>
  <c r="J8" i="2"/>
  <c r="J9" i="2"/>
  <c r="J10" i="2"/>
  <c r="J11" i="2"/>
  <c r="J12" i="2"/>
  <c r="J13" i="2"/>
  <c r="J14" i="2"/>
  <c r="J15" i="2"/>
  <c r="J16" i="2"/>
  <c r="J6" i="2"/>
  <c r="P23" i="2" l="1"/>
  <c r="S19" i="1" s="1"/>
  <c r="S33" i="1"/>
  <c r="N23" i="2"/>
  <c r="Q19" i="1" s="1"/>
  <c r="K49" i="1"/>
  <c r="K9" i="1"/>
  <c r="K26" i="1"/>
  <c r="K33" i="1" s="1"/>
  <c r="K55" i="1"/>
  <c r="K54" i="1"/>
  <c r="L17" i="3"/>
  <c r="L23" i="3" s="1"/>
  <c r="I8" i="1"/>
  <c r="I26" i="1"/>
  <c r="I9" i="1"/>
  <c r="I13" i="1"/>
  <c r="I55" i="1"/>
  <c r="I54" i="1"/>
  <c r="I17" i="3"/>
  <c r="I23" i="3" s="1"/>
  <c r="K52" i="1" l="1"/>
  <c r="K57" i="1"/>
  <c r="K56" i="1"/>
  <c r="I56" i="1"/>
  <c r="F55" i="1" l="1"/>
  <c r="G55" i="1" s="1"/>
  <c r="G54" i="1"/>
  <c r="F54" i="1"/>
  <c r="H17" i="3"/>
  <c r="H23" i="3" s="1"/>
  <c r="G56" i="1" s="1"/>
  <c r="G33" i="1"/>
  <c r="G49" i="1"/>
  <c r="D65" i="4"/>
  <c r="L24" i="7"/>
  <c r="Q42" i="1" s="1"/>
  <c r="J24" i="7"/>
  <c r="F6" i="2"/>
  <c r="H6" i="2"/>
  <c r="F7" i="2"/>
  <c r="H7" i="2"/>
  <c r="F8" i="2"/>
  <c r="H8" i="2"/>
  <c r="F9" i="2"/>
  <c r="H9" i="2"/>
  <c r="F10" i="2"/>
  <c r="H10" i="2"/>
  <c r="F11" i="2"/>
  <c r="H11" i="2"/>
  <c r="F12" i="2"/>
  <c r="H12" i="2"/>
  <c r="F13" i="2"/>
  <c r="H13" i="2"/>
  <c r="F14" i="2"/>
  <c r="H14" i="2"/>
  <c r="F15" i="2"/>
  <c r="H15" i="2"/>
  <c r="F16" i="2"/>
  <c r="H16" i="2"/>
  <c r="F17" i="2"/>
  <c r="H17" i="2"/>
  <c r="F18" i="2"/>
  <c r="H18" i="2"/>
  <c r="F19" i="2"/>
  <c r="H19" i="2"/>
  <c r="N11" i="3"/>
  <c r="M55" i="1" s="1"/>
  <c r="P10" i="3"/>
  <c r="P9" i="3"/>
  <c r="P5" i="3"/>
  <c r="O55" i="1" l="1"/>
  <c r="S49" i="1"/>
  <c r="S52" i="1" s="1"/>
  <c r="O42" i="1"/>
  <c r="F23" i="2"/>
  <c r="H23" i="2"/>
  <c r="J19" i="1" s="1"/>
  <c r="G57" i="1"/>
  <c r="J55" i="1"/>
  <c r="G52" i="1"/>
  <c r="D66" i="4"/>
  <c r="J23" i="2"/>
  <c r="M19" i="1" s="1"/>
  <c r="D68" i="4" l="1"/>
  <c r="N4" i="3"/>
  <c r="H24" i="7"/>
  <c r="M42" i="1" s="1"/>
  <c r="I49" i="1"/>
  <c r="I33" i="1"/>
  <c r="H33" i="1"/>
  <c r="G4" i="3"/>
  <c r="F49" i="1"/>
  <c r="F33" i="1"/>
  <c r="E49" i="1"/>
  <c r="E33" i="1"/>
  <c r="I52" i="1" l="1"/>
  <c r="I57" i="1"/>
  <c r="F52" i="1"/>
  <c r="E52" i="1"/>
  <c r="Q49" i="1"/>
  <c r="Q33" i="1"/>
  <c r="R10" i="3"/>
  <c r="T10" i="3" s="1"/>
  <c r="R9" i="3"/>
  <c r="T9" i="3" s="1"/>
  <c r="R5" i="3"/>
  <c r="T5" i="3" l="1"/>
  <c r="S55" i="1" s="1"/>
  <c r="Q55" i="1"/>
  <c r="Q52" i="1"/>
  <c r="D33" i="1"/>
  <c r="C33" i="1"/>
  <c r="D49" i="1"/>
  <c r="C49" i="1"/>
  <c r="C52" i="1" l="1"/>
  <c r="D52" i="1"/>
  <c r="M33" i="1"/>
  <c r="F24" i="7"/>
  <c r="D24" i="7"/>
  <c r="O49" i="1" l="1"/>
  <c r="J42" i="1"/>
  <c r="J49" i="1" s="1"/>
  <c r="M49" i="1"/>
  <c r="M52" i="1" s="1"/>
  <c r="H42" i="1"/>
  <c r="H49" i="1" s="1"/>
  <c r="L23" i="2"/>
  <c r="O19" i="1" s="1"/>
  <c r="O33" i="1" s="1"/>
  <c r="J33" i="1"/>
  <c r="O52" i="1" l="1"/>
  <c r="J52" i="1"/>
  <c r="H52" i="1"/>
  <c r="D37" i="4"/>
  <c r="D38" i="4" s="1"/>
  <c r="D45" i="4" l="1"/>
  <c r="D40" i="4"/>
  <c r="D31" i="4"/>
  <c r="D41" i="4" s="1"/>
  <c r="D28" i="4"/>
  <c r="D46" i="4" l="1"/>
  <c r="D47" i="4" s="1"/>
  <c r="H56" i="1"/>
  <c r="H57" i="1"/>
  <c r="D32" i="4"/>
  <c r="D33" i="4" s="1"/>
  <c r="D42" i="4"/>
  <c r="G17" i="3"/>
  <c r="G23" i="3" s="1"/>
  <c r="E55" i="1" s="1"/>
  <c r="F17" i="3"/>
  <c r="F23" i="3" s="1"/>
  <c r="D55" i="1" s="1"/>
  <c r="D49" i="4" l="1"/>
  <c r="D50" i="4" s="1"/>
  <c r="D51" i="4" s="1"/>
  <c r="D54" i="4"/>
  <c r="D55" i="4" s="1"/>
  <c r="D56" i="4" s="1"/>
  <c r="D56" i="1"/>
  <c r="D57" i="1"/>
  <c r="F56" i="1"/>
  <c r="E57" i="1"/>
  <c r="E56" i="1"/>
  <c r="B49" i="1"/>
  <c r="C35" i="5"/>
  <c r="D58" i="4" l="1"/>
  <c r="D59" i="4" s="1"/>
  <c r="K4" i="3"/>
  <c r="D60" i="4"/>
  <c r="D69" i="4"/>
  <c r="D70" i="4" s="1"/>
  <c r="F57" i="1"/>
  <c r="C20" i="5"/>
  <c r="E17" i="3"/>
  <c r="E23" i="3" s="1"/>
  <c r="C55" i="1" s="1"/>
  <c r="D17" i="3"/>
  <c r="D23" i="3" s="1"/>
  <c r="B55" i="1" s="1"/>
  <c r="B56" i="1" s="1"/>
  <c r="C17" i="3"/>
  <c r="C23" i="3" s="1"/>
  <c r="B33" i="1"/>
  <c r="B36" i="1"/>
  <c r="J54" i="1" l="1"/>
  <c r="K17" i="3"/>
  <c r="K23" i="3" s="1"/>
  <c r="M54" i="1"/>
  <c r="B57" i="1"/>
  <c r="C56" i="1"/>
  <c r="C57" i="1"/>
  <c r="B52" i="1"/>
  <c r="P4" i="3" l="1"/>
  <c r="O54" i="1" s="1"/>
  <c r="N17" i="3"/>
  <c r="N23" i="3" s="1"/>
  <c r="J56" i="1"/>
  <c r="J57" i="1"/>
  <c r="P17" i="3" l="1"/>
  <c r="P23" i="3" s="1"/>
  <c r="R4" i="3"/>
  <c r="R17" i="3" l="1"/>
  <c r="R23" i="3" s="1"/>
  <c r="T4" i="3"/>
  <c r="Q54" i="1"/>
  <c r="M56" i="1"/>
  <c r="M57" i="1"/>
  <c r="S54" i="1" l="1"/>
  <c r="T17" i="3"/>
  <c r="T23" i="3" s="1"/>
  <c r="O56" i="1"/>
  <c r="O57" i="1"/>
  <c r="Q57" i="1"/>
  <c r="Q56" i="1"/>
  <c r="S56" i="1" l="1"/>
  <c r="S57" i="1"/>
</calcChain>
</file>

<file path=xl/sharedStrings.xml><?xml version="1.0" encoding="utf-8"?>
<sst xmlns="http://schemas.openxmlformats.org/spreadsheetml/2006/main" count="365" uniqueCount="266">
  <si>
    <t>Budget</t>
  </si>
  <si>
    <t>2012/13 actual</t>
  </si>
  <si>
    <t>Grants</t>
  </si>
  <si>
    <t>Room rental</t>
  </si>
  <si>
    <t>Membership</t>
  </si>
  <si>
    <t>Salaries</t>
  </si>
  <si>
    <t>Pucklechurch news</t>
  </si>
  <si>
    <t xml:space="preserve">Internet connection </t>
  </si>
  <si>
    <t>Audit</t>
  </si>
  <si>
    <t>Insurance</t>
  </si>
  <si>
    <t>Total</t>
  </si>
  <si>
    <t>Project spend</t>
  </si>
  <si>
    <t>Allotments</t>
  </si>
  <si>
    <t>TOTAL</t>
  </si>
  <si>
    <t>PRECEPT REQUIREMENT</t>
  </si>
  <si>
    <t>Personal expenses  mileage, home office allowance and other claims that cannot be invoiced</t>
  </si>
  <si>
    <t>Payroll PATA Costs</t>
  </si>
  <si>
    <t>Total Reserves</t>
  </si>
  <si>
    <t>Possible projects / reserves</t>
  </si>
  <si>
    <t>Training costs</t>
  </si>
  <si>
    <t>Course title</t>
  </si>
  <si>
    <t>Provider</t>
  </si>
  <si>
    <t xml:space="preserve">Standards </t>
  </si>
  <si>
    <t>SLCC</t>
  </si>
  <si>
    <t>Digital engagement</t>
  </si>
  <si>
    <t>being a good councillor</t>
  </si>
  <si>
    <t>ALCA</t>
  </si>
  <si>
    <t>SGC trees</t>
  </si>
  <si>
    <t>SGC</t>
  </si>
  <si>
    <t>NALC Conference</t>
  </si>
  <si>
    <t>NALC</t>
  </si>
  <si>
    <t>SLCC regional conference</t>
  </si>
  <si>
    <t>SLCC national  conference</t>
  </si>
  <si>
    <t>Village orderly training</t>
  </si>
  <si>
    <t>1 day</t>
  </si>
  <si>
    <t>2 day</t>
  </si>
  <si>
    <t>Other training as identified in appraisal</t>
  </si>
  <si>
    <t>Wheeled sports and inspection</t>
  </si>
  <si>
    <t>cost excl VAT</t>
  </si>
  <si>
    <t>New Clerk</t>
  </si>
  <si>
    <t>Election year possible training for new councillors</t>
  </si>
  <si>
    <t>2011/2012</t>
  </si>
  <si>
    <t>2012/13</t>
  </si>
  <si>
    <t>2013/14</t>
  </si>
  <si>
    <t>Precept</t>
  </si>
  <si>
    <t>Football club</t>
  </si>
  <si>
    <t>Cricket club</t>
  </si>
  <si>
    <t>Western power distribution</t>
  </si>
  <si>
    <t>Tax rebates</t>
  </si>
  <si>
    <t>excluded VAT</t>
  </si>
  <si>
    <t>Burial ground £200.00 per burial</t>
  </si>
  <si>
    <t xml:space="preserve">INCOME </t>
  </si>
  <si>
    <t>LCTS grant- not included within budget used for local grants</t>
  </si>
  <si>
    <t>Current precept</t>
  </si>
  <si>
    <t xml:space="preserve">Band D the parish precept is </t>
  </si>
  <si>
    <t>Inflation on 9/1/14 is 2.1% old tax base</t>
  </si>
  <si>
    <t>Tax base 886 approved 6/1/14</t>
  </si>
  <si>
    <t>Nil increase per household- band D £68.32</t>
  </si>
  <si>
    <t>Band D- tax base 886</t>
  </si>
  <si>
    <t>inflation on 9/1/14 is 2.1% NEW tax base</t>
  </si>
  <si>
    <t>If include LCTS within budget decrease precept request by</t>
  </si>
  <si>
    <t xml:space="preserve">Band D tax base 886 precept is </t>
  </si>
  <si>
    <t>Increase of per year</t>
  </si>
  <si>
    <t>Increase per week</t>
  </si>
  <si>
    <t>2.6% increase</t>
  </si>
  <si>
    <t>Previous years Calculations</t>
  </si>
  <si>
    <t>SG Over fifties</t>
  </si>
  <si>
    <t>revel</t>
  </si>
  <si>
    <t>Good Neighbour</t>
  </si>
  <si>
    <t>Churchyard</t>
  </si>
  <si>
    <t>Annual request</t>
  </si>
  <si>
    <t>PCA</t>
  </si>
  <si>
    <t>Revel</t>
  </si>
  <si>
    <t>youth club</t>
  </si>
  <si>
    <t>No longer required</t>
  </si>
  <si>
    <t>Twinning</t>
  </si>
  <si>
    <t>one off</t>
  </si>
  <si>
    <t>Good neighbours</t>
  </si>
  <si>
    <t>becoming annual request?</t>
  </si>
  <si>
    <t>Subway project</t>
  </si>
  <si>
    <t>Shortwood village fund</t>
  </si>
  <si>
    <t xml:space="preserve">Churchyard </t>
  </si>
  <si>
    <t>Total until Jan 2014</t>
  </si>
  <si>
    <t>Annual requests total</t>
  </si>
  <si>
    <t>Grant application decision 18 Dec</t>
  </si>
  <si>
    <t>Previous Grants</t>
  </si>
  <si>
    <t>Youth Club</t>
  </si>
  <si>
    <t>Playgroup</t>
  </si>
  <si>
    <t>advertising</t>
  </si>
  <si>
    <t>ni tax</t>
  </si>
  <si>
    <t>phone</t>
  </si>
  <si>
    <t>professional fees consultancy</t>
  </si>
  <si>
    <t>village orderly equipment</t>
  </si>
  <si>
    <t>emergency plan</t>
  </si>
  <si>
    <t>loan repayment</t>
  </si>
  <si>
    <t>Woodlands (in grants)</t>
  </si>
  <si>
    <t>Playground assessment training health and safety manual handling course</t>
  </si>
  <si>
    <t>clerk cilca course…</t>
  </si>
  <si>
    <t>Training/conferences</t>
  </si>
  <si>
    <t>Income Precept / LCTS</t>
  </si>
  <si>
    <t>DIFF</t>
  </si>
  <si>
    <t>Total Income</t>
  </si>
  <si>
    <t>Pension for employees</t>
  </si>
  <si>
    <t>Indicative Council Tax Base</t>
  </si>
  <si>
    <t>Precept calculations mentioned in LCST funding</t>
  </si>
  <si>
    <t>2014/2015 Precept agreed</t>
  </si>
  <si>
    <t>Band D tax base 878 as noted by LCTS Email 17.12.14</t>
  </si>
  <si>
    <t>2015/2016 Precept</t>
  </si>
  <si>
    <t>2017/2018</t>
  </si>
  <si>
    <t>Increase</t>
  </si>
  <si>
    <t>Inflation on  19.11.14 1.3% Precept agreed 21.1.15</t>
  </si>
  <si>
    <t>Agreed by council on 21.1.15</t>
  </si>
  <si>
    <t>Review Priorities agreed by council</t>
  </si>
  <si>
    <t>Review Rents and charges Football Cricket Allotments burial grounds other</t>
  </si>
  <si>
    <t>Budget Ongoing Income and Expenditure</t>
  </si>
  <si>
    <t>2016/2017 Precept</t>
  </si>
  <si>
    <t>Inflation on   Precept agree</t>
  </si>
  <si>
    <t xml:space="preserve">Agreed by council on </t>
  </si>
  <si>
    <t>Band D tax base 878 as noted by LCTS Email</t>
  </si>
  <si>
    <t xml:space="preserve">Proposal For Precept </t>
  </si>
  <si>
    <t>2014/15</t>
  </si>
  <si>
    <t>PCA ground rent &amp; Scout hut</t>
  </si>
  <si>
    <t>Allotments £20.00 per site 21 plots</t>
  </si>
  <si>
    <t>Electricity memorial light &amp; Defib</t>
  </si>
  <si>
    <t>Projected 2018/2019</t>
  </si>
  <si>
    <t>2018/2019 Precept</t>
  </si>
  <si>
    <t>village signs</t>
  </si>
  <si>
    <t>Defibs</t>
  </si>
  <si>
    <t>Play area equipment</t>
  </si>
  <si>
    <t>Litter picking Rec Village waste</t>
  </si>
  <si>
    <t xml:space="preserve">Proposed Parish Council Projects </t>
  </si>
  <si>
    <t>2016/2017</t>
  </si>
  <si>
    <t>2018/2019</t>
  </si>
  <si>
    <t>Woodland  education project</t>
  </si>
  <si>
    <t>Memorial Garden</t>
  </si>
  <si>
    <t>Quality Council</t>
  </si>
  <si>
    <t>Neighbourhood Plan</t>
  </si>
  <si>
    <t>Playing area Renewals</t>
  </si>
  <si>
    <t>Grant Funding</t>
  </si>
  <si>
    <t xml:space="preserve">Village Hall </t>
  </si>
  <si>
    <t>Community plan update Telephone</t>
  </si>
  <si>
    <t>Cycle Path</t>
  </si>
  <si>
    <t>Wild Flowers Grass Verges &amp; Meadows</t>
  </si>
  <si>
    <t>2017 - 2018</t>
  </si>
  <si>
    <t>2018 -2019</t>
  </si>
  <si>
    <t>2014/2015 Actual</t>
  </si>
  <si>
    <t>Projected 2019/2020</t>
  </si>
  <si>
    <t xml:space="preserve"> increase</t>
  </si>
  <si>
    <t>increase</t>
  </si>
  <si>
    <t>Proposed increases for future years</t>
  </si>
  <si>
    <t>Election year</t>
  </si>
  <si>
    <t>2015/2016</t>
  </si>
  <si>
    <t>no. to attend</t>
  </si>
  <si>
    <t>Wish List Items</t>
  </si>
  <si>
    <t>Road Crossings</t>
  </si>
  <si>
    <t>2015/2016 Actual</t>
  </si>
  <si>
    <t>2016/2017 Budget</t>
  </si>
  <si>
    <t>2017/2018 Budget</t>
  </si>
  <si>
    <t>Election Year</t>
  </si>
  <si>
    <t>2017/2018 Actual</t>
  </si>
  <si>
    <t>Bank Interest</t>
  </si>
  <si>
    <t>2020/2021</t>
  </si>
  <si>
    <t>2021/2022</t>
  </si>
  <si>
    <t>2019/2020</t>
  </si>
  <si>
    <t>2019-2020</t>
  </si>
  <si>
    <t>2020 - 2021</t>
  </si>
  <si>
    <t>Leases for village hall and Scout hut</t>
  </si>
  <si>
    <t>Projected 2020/2021</t>
  </si>
  <si>
    <t>Increase in reserve</t>
  </si>
  <si>
    <t>Other Income</t>
  </si>
  <si>
    <t>2013/14 actual</t>
  </si>
  <si>
    <t>One 3 Seven (misc.)</t>
  </si>
  <si>
    <t>rent Shortwood</t>
  </si>
  <si>
    <t>office equipment</t>
  </si>
  <si>
    <t xml:space="preserve">election  costs </t>
  </si>
  <si>
    <t>Character Assessment</t>
  </si>
  <si>
    <t>Misc. Income</t>
  </si>
  <si>
    <t>Possible cost</t>
  </si>
  <si>
    <t>increase of per year</t>
  </si>
  <si>
    <t>proposed increase for 2018/19</t>
  </si>
  <si>
    <t>Indicative Precept ( to avoid possible referendum keep precept request below</t>
  </si>
  <si>
    <t>To avoid possible referendum keep precept request below</t>
  </si>
  <si>
    <t>proposed increase for 2015/16</t>
  </si>
  <si>
    <t>Indicative Precept</t>
  </si>
  <si>
    <t>proposed increase for 2016/17</t>
  </si>
  <si>
    <t>proposed increase for 2017/18</t>
  </si>
  <si>
    <t>20 Jan 10 formal request for 3000 received</t>
  </si>
  <si>
    <t>Review Community Plan/ neighbourhood plan  and other stakeholders</t>
  </si>
  <si>
    <t>Review Salaries Clerk Litter picking orderly</t>
  </si>
  <si>
    <t>Agreed by council on 18th January 2017 item 9b</t>
  </si>
  <si>
    <t>Additional grass cutting</t>
  </si>
  <si>
    <t>2016/2017 Actual</t>
  </si>
  <si>
    <t>Projected 2021/2022</t>
  </si>
  <si>
    <t>2017/2018 Precept</t>
  </si>
  <si>
    <t xml:space="preserve">Pucklechurch Parish Council Agreed Budget </t>
  </si>
  <si>
    <t>2017/18</t>
  </si>
  <si>
    <t>Childcare Vouchers</t>
  </si>
  <si>
    <t>Admin general stat post print</t>
  </si>
  <si>
    <t>-</t>
  </si>
  <si>
    <t>Actual as of Sept'18</t>
  </si>
  <si>
    <t>Actul as of Sept'18</t>
  </si>
  <si>
    <t>CIL Payments</t>
  </si>
  <si>
    <t>Heartstart Defib maintenance</t>
  </si>
  <si>
    <t>Play area maintenance/ repairs &amp; renewals</t>
  </si>
  <si>
    <t xml:space="preserve">Maintenance contract </t>
  </si>
  <si>
    <t xml:space="preserve">Dog bins waste combined </t>
  </si>
  <si>
    <t>GDPR</t>
  </si>
  <si>
    <t>2021 -2022</t>
  </si>
  <si>
    <t>2022/2023</t>
  </si>
  <si>
    <t>2022 -2023</t>
  </si>
  <si>
    <t>Reversed decision</t>
  </si>
  <si>
    <t>Premier Custodial Services Ltd - Land</t>
  </si>
  <si>
    <t>Projected 2022/2023</t>
  </si>
  <si>
    <t>proposed increase for 2019/20</t>
  </si>
  <si>
    <t>Updated 16.11.18</t>
  </si>
  <si>
    <t>Forecasted cash flow at y/e</t>
  </si>
  <si>
    <t>(Includes £6000 grants)</t>
  </si>
  <si>
    <t>Less Working Capital</t>
  </si>
  <si>
    <t>Less Financial Reserve</t>
  </si>
  <si>
    <t>Underspend c/fwd from 18/19</t>
  </si>
  <si>
    <t>Cricket Club</t>
  </si>
  <si>
    <t>PVSSC</t>
  </si>
  <si>
    <t>Church</t>
  </si>
  <si>
    <t>Guides</t>
  </si>
  <si>
    <t>PCA Social Club</t>
  </si>
  <si>
    <t>Total paid out Y/E 31.03.15</t>
  </si>
  <si>
    <t>2015/16</t>
  </si>
  <si>
    <t>2016/17</t>
  </si>
  <si>
    <t>St Thomas a Becket Church</t>
  </si>
  <si>
    <t>Churchyard Maintenace</t>
  </si>
  <si>
    <t>CCTV</t>
  </si>
  <si>
    <t>Good Neighbours Scheme</t>
  </si>
  <si>
    <t>Insurance/DBS Checks etc</t>
  </si>
  <si>
    <t>Citizens Advice</t>
  </si>
  <si>
    <t>Training/Insurance etc</t>
  </si>
  <si>
    <t>Football Club</t>
  </si>
  <si>
    <t>Footballs/Socks/Goal net</t>
  </si>
  <si>
    <t>Refurbish male/female toilets</t>
  </si>
  <si>
    <t>1st Pucklechurch Scouts</t>
  </si>
  <si>
    <t>Pucklechurch Revel</t>
  </si>
  <si>
    <t>Total paid out Y/E 31.03.17</t>
  </si>
  <si>
    <t>Citizens Advice Bureau</t>
  </si>
  <si>
    <t>Volunteer Expenses</t>
  </si>
  <si>
    <t>Replacement External Doors</t>
  </si>
  <si>
    <t>Cricket Balls</t>
  </si>
  <si>
    <t>Replacement Carpet</t>
  </si>
  <si>
    <t>Syston Residents Group</t>
  </si>
  <si>
    <t>Junction 18a costs</t>
  </si>
  <si>
    <t>Revel weekend costs</t>
  </si>
  <si>
    <t>1st Pucklechurch Guides</t>
  </si>
  <si>
    <t>Tents</t>
  </si>
  <si>
    <t>Line marker</t>
  </si>
  <si>
    <t>Churchyard Maintenance</t>
  </si>
  <si>
    <t>Brandon Trust</t>
  </si>
  <si>
    <t>Proposed trip</t>
  </si>
  <si>
    <t>Total paid out Y/E 31.03.18</t>
  </si>
  <si>
    <t>Breaker for Electrics V/Hall</t>
  </si>
  <si>
    <t>CA Social Club</t>
  </si>
  <si>
    <t>Projector</t>
  </si>
  <si>
    <t xml:space="preserve">Churchyard Maintenance </t>
  </si>
  <si>
    <t>Kingswood Community Transport</t>
  </si>
  <si>
    <t>4 x Quattros</t>
  </si>
  <si>
    <t xml:space="preserve">Revel weekend </t>
  </si>
  <si>
    <t>Pucklechurch Majorettes</t>
  </si>
  <si>
    <t>Costumes/Jazz Shoes</t>
  </si>
  <si>
    <t>£300 Refunded by the Youth Club 14.11.16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</si>
</sst>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£&quot;#,##0;[Red]\-&quot;£&quot;#,##0"/>
    <numFmt numFmtId="8" formatCode="&quot;£&quot;#,##0.00;[Red]\-&quot;£&quot;#,##0.00"/>
    <numFmt numFmtId="164" formatCode="&quot;£&quot;#,##0"/>
    <numFmt numFmtId="165" formatCode="_(* #,##0.00_);_(* \(#,##0.00\);_(* &quot;-&quot;??_);_(@_)"/>
    <numFmt numFmtId="166" formatCode="&quot;£&quot;#,##0.00"/>
    <numFmt numFmtId="167" formatCode="0.0%"/>
    <numFmt numFmtId="168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164" fontId="4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6" fontId="0" fillId="0" borderId="0" xfId="0" applyNumberFormat="1"/>
    <xf numFmtId="0" fontId="0" fillId="0" borderId="1" xfId="0" applyBorder="1"/>
    <xf numFmtId="166" fontId="0" fillId="0" borderId="1" xfId="0" applyNumberFormat="1" applyBorder="1"/>
    <xf numFmtId="0" fontId="0" fillId="2" borderId="1" xfId="0" applyFill="1" applyBorder="1"/>
    <xf numFmtId="166" fontId="0" fillId="2" borderId="1" xfId="0" applyNumberFormat="1" applyFill="1" applyBorder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2" fillId="0" borderId="1" xfId="0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left" wrapText="1"/>
    </xf>
    <xf numFmtId="164" fontId="1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left" wrapText="1"/>
    </xf>
    <xf numFmtId="164" fontId="4" fillId="0" borderId="1" xfId="0" applyNumberFormat="1" applyFont="1" applyBorder="1" applyAlignment="1">
      <alignment horizontal="right" wrapText="1"/>
    </xf>
    <xf numFmtId="164" fontId="0" fillId="0" borderId="1" xfId="0" applyNumberFormat="1" applyBorder="1" applyAlignment="1">
      <alignment horizontal="right" wrapText="1"/>
    </xf>
    <xf numFmtId="0" fontId="3" fillId="2" borderId="1" xfId="0" applyFont="1" applyFill="1" applyBorder="1" applyAlignment="1">
      <alignment wrapText="1"/>
    </xf>
    <xf numFmtId="164" fontId="2" fillId="2" borderId="1" xfId="0" applyNumberFormat="1" applyFont="1" applyFill="1" applyBorder="1" applyAlignment="1">
      <alignment horizontal="right"/>
    </xf>
    <xf numFmtId="15" fontId="0" fillId="0" borderId="1" xfId="0" applyNumberFormat="1" applyBorder="1"/>
    <xf numFmtId="6" fontId="0" fillId="0" borderId="1" xfId="0" applyNumberFormat="1" applyBorder="1"/>
    <xf numFmtId="0" fontId="6" fillId="0" borderId="1" xfId="0" applyFont="1" applyBorder="1"/>
    <xf numFmtId="0" fontId="1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0" borderId="1" xfId="0" applyBorder="1" applyAlignment="1">
      <alignment horizontal="right"/>
    </xf>
    <xf numFmtId="166" fontId="0" fillId="3" borderId="1" xfId="0" applyNumberFormat="1" applyFill="1" applyBorder="1"/>
    <xf numFmtId="166" fontId="3" fillId="3" borderId="1" xfId="0" applyNumberFormat="1" applyFont="1" applyFill="1" applyBorder="1" applyAlignment="1">
      <alignment horizontal="right"/>
    </xf>
    <xf numFmtId="166" fontId="2" fillId="3" borderId="1" xfId="0" applyNumberFormat="1" applyFont="1" applyFill="1" applyBorder="1" applyAlignment="1">
      <alignment horizontal="right"/>
    </xf>
    <xf numFmtId="166" fontId="0" fillId="0" borderId="0" xfId="0" applyNumberFormat="1" applyAlignment="1">
      <alignment horizontal="right"/>
    </xf>
    <xf numFmtId="0" fontId="1" fillId="0" borderId="2" xfId="0" applyFont="1" applyBorder="1"/>
    <xf numFmtId="166" fontId="0" fillId="0" borderId="3" xfId="0" applyNumberFormat="1" applyBorder="1"/>
    <xf numFmtId="0" fontId="0" fillId="0" borderId="4" xfId="0" applyBorder="1"/>
    <xf numFmtId="166" fontId="0" fillId="0" borderId="5" xfId="0" applyNumberFormat="1" applyBorder="1"/>
    <xf numFmtId="0" fontId="1" fillId="0" borderId="4" xfId="0" applyFont="1" applyBorder="1"/>
    <xf numFmtId="0" fontId="0" fillId="0" borderId="6" xfId="0" applyBorder="1" applyAlignment="1">
      <alignment wrapText="1"/>
    </xf>
    <xf numFmtId="166" fontId="0" fillId="0" borderId="7" xfId="0" applyNumberFormat="1" applyBorder="1"/>
    <xf numFmtId="0" fontId="0" fillId="0" borderId="4" xfId="0" applyBorder="1" applyAlignment="1">
      <alignment wrapText="1"/>
    </xf>
    <xf numFmtId="166" fontId="1" fillId="0" borderId="5" xfId="0" applyNumberFormat="1" applyFont="1" applyBorder="1"/>
    <xf numFmtId="0" fontId="0" fillId="0" borderId="2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166" fontId="0" fillId="0" borderId="11" xfId="0" applyNumberFormat="1" applyBorder="1" applyAlignment="1"/>
    <xf numFmtId="0" fontId="0" fillId="0" borderId="5" xfId="0" applyBorder="1"/>
    <xf numFmtId="3" fontId="0" fillId="0" borderId="13" xfId="0" applyNumberFormat="1" applyBorder="1" applyAlignment="1"/>
    <xf numFmtId="0" fontId="1" fillId="0" borderId="14" xfId="0" applyFont="1" applyBorder="1"/>
    <xf numFmtId="167" fontId="0" fillId="0" borderId="15" xfId="0" applyNumberFormat="1" applyBorder="1"/>
    <xf numFmtId="167" fontId="1" fillId="0" borderId="15" xfId="0" applyNumberFormat="1" applyFont="1" applyBorder="1"/>
    <xf numFmtId="167" fontId="0" fillId="0" borderId="15" xfId="0" applyNumberFormat="1" applyBorder="1" applyAlignment="1">
      <alignment wrapText="1"/>
    </xf>
    <xf numFmtId="167" fontId="0" fillId="0" borderId="16" xfId="0" applyNumberFormat="1" applyBorder="1" applyAlignment="1">
      <alignment wrapText="1"/>
    </xf>
    <xf numFmtId="167" fontId="0" fillId="0" borderId="0" xfId="0" applyNumberFormat="1"/>
    <xf numFmtId="167" fontId="0" fillId="0" borderId="14" xfId="0" applyNumberFormat="1" applyBorder="1"/>
    <xf numFmtId="167" fontId="0" fillId="0" borderId="16" xfId="0" applyNumberFormat="1" applyBorder="1"/>
    <xf numFmtId="0" fontId="0" fillId="0" borderId="0" xfId="0" applyFill="1" applyBorder="1"/>
    <xf numFmtId="168" fontId="0" fillId="0" borderId="15" xfId="0" applyNumberFormat="1" applyBorder="1" applyAlignment="1">
      <alignment wrapText="1"/>
    </xf>
    <xf numFmtId="166" fontId="0" fillId="4" borderId="1" xfId="0" applyNumberFormat="1" applyFill="1" applyBorder="1"/>
    <xf numFmtId="0" fontId="1" fillId="0" borderId="1" xfId="0" applyFont="1" applyFill="1" applyBorder="1" applyAlignment="1">
      <alignment wrapText="1"/>
    </xf>
    <xf numFmtId="166" fontId="0" fillId="0" borderId="1" xfId="0" applyNumberFormat="1" applyFill="1" applyBorder="1"/>
    <xf numFmtId="0" fontId="1" fillId="4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166" fontId="3" fillId="2" borderId="1" xfId="0" applyNumberFormat="1" applyFont="1" applyFill="1" applyBorder="1" applyAlignment="1">
      <alignment horizontal="right"/>
    </xf>
    <xf numFmtId="164" fontId="1" fillId="3" borderId="1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165" fontId="5" fillId="0" borderId="1" xfId="0" applyNumberFormat="1" applyFont="1" applyFill="1" applyBorder="1" applyAlignment="1">
      <alignment horizontal="left" wrapText="1"/>
    </xf>
    <xf numFmtId="165" fontId="5" fillId="0" borderId="1" xfId="0" applyNumberFormat="1" applyFont="1" applyBorder="1" applyAlignment="1">
      <alignment horizontal="left" wrapText="1"/>
    </xf>
    <xf numFmtId="165" fontId="3" fillId="0" borderId="1" xfId="0" applyNumberFormat="1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165" fontId="3" fillId="0" borderId="0" xfId="0" applyNumberFormat="1" applyFont="1" applyBorder="1" applyAlignment="1">
      <alignment horizontal="left" wrapText="1"/>
    </xf>
    <xf numFmtId="10" fontId="0" fillId="0" borderId="0" xfId="0" applyNumberFormat="1"/>
    <xf numFmtId="164" fontId="1" fillId="0" borderId="0" xfId="0" applyNumberFormat="1" applyFont="1" applyAlignment="1">
      <alignment horizontal="right" wrapText="1"/>
    </xf>
    <xf numFmtId="164" fontId="0" fillId="0" borderId="0" xfId="0" applyNumberFormat="1" applyFont="1" applyAlignment="1">
      <alignment horizontal="right" wrapText="1"/>
    </xf>
    <xf numFmtId="0" fontId="1" fillId="5" borderId="1" xfId="0" applyFont="1" applyFill="1" applyBorder="1" applyAlignment="1">
      <alignment wrapText="1"/>
    </xf>
    <xf numFmtId="166" fontId="0" fillId="5" borderId="1" xfId="0" applyNumberFormat="1" applyFill="1" applyBorder="1"/>
    <xf numFmtId="166" fontId="3" fillId="5" borderId="1" xfId="0" applyNumberFormat="1" applyFont="1" applyFill="1" applyBorder="1" applyAlignment="1">
      <alignment horizontal="right"/>
    </xf>
    <xf numFmtId="166" fontId="2" fillId="5" borderId="1" xfId="0" applyNumberFormat="1" applyFont="1" applyFill="1" applyBorder="1" applyAlignment="1">
      <alignment horizontal="right"/>
    </xf>
    <xf numFmtId="164" fontId="2" fillId="5" borderId="1" xfId="0" applyNumberFormat="1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right"/>
    </xf>
    <xf numFmtId="0" fontId="0" fillId="0" borderId="19" xfId="0" applyBorder="1"/>
    <xf numFmtId="164" fontId="1" fillId="0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164" fontId="1" fillId="6" borderId="1" xfId="0" applyNumberFormat="1" applyFont="1" applyFill="1" applyBorder="1" applyAlignment="1">
      <alignment horizontal="right"/>
    </xf>
    <xf numFmtId="166" fontId="0" fillId="0" borderId="0" xfId="0" applyNumberFormat="1" applyFill="1" applyAlignment="1">
      <alignment horizontal="right"/>
    </xf>
    <xf numFmtId="0" fontId="0" fillId="2" borderId="2" xfId="0" applyFill="1" applyBorder="1"/>
    <xf numFmtId="167" fontId="0" fillId="2" borderId="14" xfId="0" applyNumberFormat="1" applyFill="1" applyBorder="1"/>
    <xf numFmtId="166" fontId="0" fillId="2" borderId="3" xfId="0" applyNumberFormat="1" applyFill="1" applyBorder="1"/>
    <xf numFmtId="0" fontId="0" fillId="2" borderId="0" xfId="0" applyFill="1"/>
    <xf numFmtId="0" fontId="0" fillId="2" borderId="8" xfId="0" applyFill="1" applyBorder="1"/>
    <xf numFmtId="0" fontId="0" fillId="2" borderId="9" xfId="0" applyFill="1" applyBorder="1"/>
    <xf numFmtId="0" fontId="0" fillId="2" borderId="4" xfId="0" applyFill="1" applyBorder="1" applyAlignment="1">
      <alignment wrapText="1"/>
    </xf>
    <xf numFmtId="167" fontId="0" fillId="2" borderId="15" xfId="0" applyNumberFormat="1" applyFill="1" applyBorder="1"/>
    <xf numFmtId="166" fontId="0" fillId="2" borderId="5" xfId="0" applyNumberFormat="1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4" xfId="0" applyFill="1" applyBorder="1"/>
    <xf numFmtId="0" fontId="0" fillId="2" borderId="10" xfId="0" applyFill="1" applyBorder="1" applyAlignment="1">
      <alignment wrapText="1"/>
    </xf>
    <xf numFmtId="166" fontId="0" fillId="2" borderId="11" xfId="0" applyNumberFormat="1" applyFill="1" applyBorder="1" applyAlignment="1"/>
    <xf numFmtId="0" fontId="0" fillId="2" borderId="5" xfId="0" applyFill="1" applyBorder="1"/>
    <xf numFmtId="0" fontId="0" fillId="2" borderId="12" xfId="0" applyFill="1" applyBorder="1" applyAlignment="1">
      <alignment wrapText="1"/>
    </xf>
    <xf numFmtId="3" fontId="0" fillId="2" borderId="13" xfId="0" applyNumberFormat="1" applyFill="1" applyBorder="1" applyAlignment="1"/>
    <xf numFmtId="168" fontId="0" fillId="2" borderId="15" xfId="0" applyNumberFormat="1" applyFill="1" applyBorder="1" applyAlignment="1">
      <alignment wrapText="1"/>
    </xf>
    <xf numFmtId="0" fontId="0" fillId="2" borderId="0" xfId="0" applyFill="1" applyBorder="1"/>
    <xf numFmtId="0" fontId="0" fillId="2" borderId="6" xfId="0" applyFill="1" applyBorder="1"/>
    <xf numFmtId="167" fontId="0" fillId="2" borderId="16" xfId="0" applyNumberFormat="1" applyFill="1" applyBorder="1"/>
    <xf numFmtId="166" fontId="0" fillId="2" borderId="7" xfId="0" applyNumberFormat="1" applyFill="1" applyBorder="1"/>
    <xf numFmtId="0" fontId="0" fillId="0" borderId="0" xfId="0" applyAlignment="1">
      <alignment horizontal="left"/>
    </xf>
    <xf numFmtId="166" fontId="0" fillId="3" borderId="1" xfId="0" applyNumberFormat="1" applyFill="1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166" fontId="0" fillId="0" borderId="0" xfId="0" applyNumberFormat="1" applyFill="1"/>
    <xf numFmtId="166" fontId="0" fillId="3" borderId="1" xfId="0" applyNumberFormat="1" applyFill="1" applyBorder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0" fontId="0" fillId="0" borderId="0" xfId="0" applyFill="1"/>
    <xf numFmtId="166" fontId="7" fillId="3" borderId="1" xfId="0" applyNumberFormat="1" applyFont="1" applyFill="1" applyBorder="1"/>
    <xf numFmtId="0" fontId="8" fillId="0" borderId="0" xfId="0" applyFont="1" applyAlignment="1">
      <alignment wrapText="1"/>
    </xf>
    <xf numFmtId="0" fontId="0" fillId="0" borderId="2" xfId="0" applyFill="1" applyBorder="1"/>
    <xf numFmtId="167" fontId="0" fillId="0" borderId="14" xfId="0" applyNumberFormat="1" applyFill="1" applyBorder="1"/>
    <xf numFmtId="166" fontId="0" fillId="0" borderId="3" xfId="0" applyNumberFormat="1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4" xfId="0" applyFill="1" applyBorder="1" applyAlignment="1">
      <alignment wrapText="1"/>
    </xf>
    <xf numFmtId="167" fontId="0" fillId="0" borderId="15" xfId="0" applyNumberFormat="1" applyFill="1" applyBorder="1"/>
    <xf numFmtId="166" fontId="0" fillId="0" borderId="5" xfId="0" applyNumberFormat="1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4" xfId="0" applyFill="1" applyBorder="1"/>
    <xf numFmtId="0" fontId="0" fillId="0" borderId="10" xfId="0" applyFill="1" applyBorder="1" applyAlignment="1">
      <alignment wrapText="1"/>
    </xf>
    <xf numFmtId="166" fontId="0" fillId="0" borderId="11" xfId="0" applyNumberFormat="1" applyFill="1" applyBorder="1" applyAlignment="1"/>
    <xf numFmtId="0" fontId="0" fillId="0" borderId="5" xfId="0" applyFill="1" applyBorder="1"/>
    <xf numFmtId="0" fontId="0" fillId="0" borderId="12" xfId="0" applyFill="1" applyBorder="1" applyAlignment="1">
      <alignment wrapText="1"/>
    </xf>
    <xf numFmtId="3" fontId="0" fillId="0" borderId="13" xfId="0" applyNumberFormat="1" applyFill="1" applyBorder="1" applyAlignment="1"/>
    <xf numFmtId="168" fontId="0" fillId="0" borderId="15" xfId="0" applyNumberFormat="1" applyFill="1" applyBorder="1" applyAlignment="1">
      <alignment wrapText="1"/>
    </xf>
    <xf numFmtId="0" fontId="0" fillId="0" borderId="6" xfId="0" applyFill="1" applyBorder="1"/>
    <xf numFmtId="167" fontId="0" fillId="0" borderId="16" xfId="0" applyNumberFormat="1" applyFill="1" applyBorder="1"/>
    <xf numFmtId="166" fontId="0" fillId="0" borderId="7" xfId="0" applyNumberFormat="1" applyFill="1" applyBorder="1"/>
    <xf numFmtId="8" fontId="0" fillId="0" borderId="20" xfId="0" applyNumberFormat="1" applyFont="1" applyBorder="1"/>
    <xf numFmtId="0" fontId="0" fillId="0" borderId="1" xfId="0" applyFont="1" applyBorder="1"/>
    <xf numFmtId="0" fontId="0" fillId="0" borderId="1" xfId="0" applyFont="1" applyFill="1" applyBorder="1"/>
    <xf numFmtId="0" fontId="0" fillId="0" borderId="1" xfId="0" applyFill="1" applyBorder="1"/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66"/>
  <sheetViews>
    <sheetView tabSelected="1" zoomScale="110" zoomScaleNormal="110" workbookViewId="0">
      <pane xSplit="1" ySplit="3" topLeftCell="G49" activePane="bottomRight" state="frozen"/>
      <selection pane="topRight" activeCell="C1" sqref="C1"/>
      <selection pane="bottomLeft" activeCell="A4" sqref="A4"/>
      <selection pane="bottomRight" activeCell="M54" sqref="M54"/>
    </sheetView>
  </sheetViews>
  <sheetFormatPr defaultRowHeight="15" x14ac:dyDescent="0.25"/>
  <cols>
    <col min="1" max="1" width="38.42578125" style="82" bestFit="1" customWidth="1"/>
    <col min="2" max="3" width="9" bestFit="1" customWidth="1"/>
    <col min="4" max="4" width="9.85546875" bestFit="1" customWidth="1"/>
    <col min="5" max="5" width="11.42578125" customWidth="1"/>
    <col min="6" max="6" width="10.85546875" bestFit="1" customWidth="1"/>
    <col min="7" max="7" width="10.85546875" customWidth="1"/>
    <col min="8" max="8" width="10.85546875" bestFit="1" customWidth="1"/>
    <col min="9" max="10" width="11" bestFit="1" customWidth="1"/>
    <col min="11" max="11" width="11" customWidth="1"/>
    <col min="12" max="12" width="4.85546875" customWidth="1"/>
    <col min="13" max="13" width="11" bestFit="1" customWidth="1"/>
    <col min="15" max="15" width="11.140625" bestFit="1" customWidth="1"/>
    <col min="17" max="17" width="11" bestFit="1" customWidth="1"/>
    <col min="19" max="19" width="10.28515625" bestFit="1" customWidth="1"/>
  </cols>
  <sheetData>
    <row r="1" spans="1:19" x14ac:dyDescent="0.25">
      <c r="A1" s="125" t="s">
        <v>214</v>
      </c>
      <c r="O1" t="s">
        <v>158</v>
      </c>
    </row>
    <row r="2" spans="1:19" ht="30" x14ac:dyDescent="0.25">
      <c r="A2" s="82" t="s">
        <v>194</v>
      </c>
      <c r="H2" s="82"/>
      <c r="J2" t="s">
        <v>132</v>
      </c>
      <c r="M2" t="s">
        <v>163</v>
      </c>
      <c r="O2" t="s">
        <v>161</v>
      </c>
      <c r="Q2" t="s">
        <v>162</v>
      </c>
      <c r="S2" t="s">
        <v>208</v>
      </c>
    </row>
    <row r="3" spans="1:19" ht="45" x14ac:dyDescent="0.25">
      <c r="A3" s="18" t="s">
        <v>0</v>
      </c>
      <c r="B3" s="19" t="s">
        <v>1</v>
      </c>
      <c r="C3" s="19" t="s">
        <v>170</v>
      </c>
      <c r="D3" s="20" t="s">
        <v>145</v>
      </c>
      <c r="E3" s="20" t="s">
        <v>155</v>
      </c>
      <c r="F3" s="38" t="s">
        <v>156</v>
      </c>
      <c r="G3" s="76" t="s">
        <v>191</v>
      </c>
      <c r="H3" s="38" t="s">
        <v>157</v>
      </c>
      <c r="I3" s="20" t="s">
        <v>159</v>
      </c>
      <c r="J3" s="39" t="s">
        <v>119</v>
      </c>
      <c r="K3" s="129" t="s">
        <v>199</v>
      </c>
      <c r="L3" s="92"/>
      <c r="M3" s="39" t="s">
        <v>119</v>
      </c>
      <c r="O3" s="39" t="s">
        <v>119</v>
      </c>
      <c r="Q3" s="39" t="s">
        <v>119</v>
      </c>
      <c r="S3" s="39" t="s">
        <v>119</v>
      </c>
    </row>
    <row r="4" spans="1:19" x14ac:dyDescent="0.25">
      <c r="A4" s="83" t="s">
        <v>171</v>
      </c>
      <c r="B4" s="21">
        <v>2707</v>
      </c>
      <c r="C4" s="22">
        <v>1657</v>
      </c>
      <c r="D4" s="23">
        <v>129.99</v>
      </c>
      <c r="E4" s="23">
        <v>545</v>
      </c>
      <c r="F4" s="41">
        <v>1500</v>
      </c>
      <c r="G4" s="77">
        <v>89.66</v>
      </c>
      <c r="H4" s="41">
        <v>1000</v>
      </c>
      <c r="I4" s="23">
        <v>183.99</v>
      </c>
      <c r="J4" s="41">
        <v>1000</v>
      </c>
      <c r="K4" s="12"/>
      <c r="L4" s="93"/>
      <c r="M4" s="41">
        <v>1000</v>
      </c>
      <c r="N4" s="8"/>
      <c r="O4" s="41">
        <v>1000</v>
      </c>
      <c r="Q4" s="41">
        <v>1000</v>
      </c>
      <c r="S4" s="41">
        <v>1000</v>
      </c>
    </row>
    <row r="5" spans="1:19" x14ac:dyDescent="0.25">
      <c r="A5" s="16" t="s">
        <v>92</v>
      </c>
      <c r="B5" s="10"/>
      <c r="C5" s="10"/>
      <c r="D5" s="10">
        <v>117.32</v>
      </c>
      <c r="E5" s="10"/>
      <c r="F5" s="41">
        <v>200</v>
      </c>
      <c r="G5" s="77">
        <v>0</v>
      </c>
      <c r="H5" s="41"/>
      <c r="I5" s="10">
        <v>0</v>
      </c>
      <c r="J5" s="41">
        <v>200</v>
      </c>
      <c r="K5" s="12">
        <v>0</v>
      </c>
      <c r="L5" s="93"/>
      <c r="M5" s="41">
        <v>0</v>
      </c>
      <c r="N5" s="8"/>
      <c r="O5" s="41">
        <v>0</v>
      </c>
      <c r="Q5" s="41">
        <v>0</v>
      </c>
      <c r="S5" s="41">
        <v>0</v>
      </c>
    </row>
    <row r="6" spans="1:19" x14ac:dyDescent="0.25">
      <c r="A6" s="84" t="s">
        <v>3</v>
      </c>
      <c r="B6" s="21">
        <v>497</v>
      </c>
      <c r="C6" s="24"/>
      <c r="D6" s="23">
        <v>871.42</v>
      </c>
      <c r="E6" s="23">
        <v>678.32</v>
      </c>
      <c r="F6" s="41">
        <v>1000</v>
      </c>
      <c r="G6" s="77">
        <v>581.04999999999995</v>
      </c>
      <c r="H6" s="41">
        <v>750</v>
      </c>
      <c r="I6" s="23">
        <v>825.9</v>
      </c>
      <c r="J6" s="41">
        <v>1000</v>
      </c>
      <c r="K6" s="12">
        <v>415.4</v>
      </c>
      <c r="L6" s="93"/>
      <c r="M6" s="41">
        <v>1000</v>
      </c>
      <c r="N6" s="8"/>
      <c r="O6" s="41">
        <v>1100</v>
      </c>
      <c r="Q6" s="41">
        <v>1200</v>
      </c>
      <c r="S6" s="41">
        <v>1300</v>
      </c>
    </row>
    <row r="7" spans="1:19" x14ac:dyDescent="0.25">
      <c r="A7" s="84" t="s">
        <v>172</v>
      </c>
      <c r="B7" s="21"/>
      <c r="C7" s="24"/>
      <c r="D7" s="23">
        <v>180</v>
      </c>
      <c r="E7" s="23">
        <v>90</v>
      </c>
      <c r="F7" s="41">
        <v>300</v>
      </c>
      <c r="G7" s="77">
        <v>270</v>
      </c>
      <c r="H7" s="41">
        <v>300</v>
      </c>
      <c r="I7" s="23">
        <v>90</v>
      </c>
      <c r="J7" s="41">
        <v>300</v>
      </c>
      <c r="K7" s="12">
        <v>180</v>
      </c>
      <c r="L7" s="93"/>
      <c r="M7" s="41">
        <v>200</v>
      </c>
      <c r="N7" s="8"/>
      <c r="O7" s="41">
        <v>300</v>
      </c>
      <c r="Q7" s="41">
        <v>330</v>
      </c>
      <c r="S7" s="41">
        <v>360</v>
      </c>
    </row>
    <row r="8" spans="1:19" x14ac:dyDescent="0.25">
      <c r="A8" s="84" t="s">
        <v>4</v>
      </c>
      <c r="B8" s="25"/>
      <c r="C8" s="22"/>
      <c r="D8" s="23">
        <v>960.58</v>
      </c>
      <c r="E8" s="23">
        <v>736.76</v>
      </c>
      <c r="F8" s="41">
        <v>700</v>
      </c>
      <c r="G8" s="77">
        <v>685.66</v>
      </c>
      <c r="H8" s="41">
        <v>800</v>
      </c>
      <c r="I8" s="23">
        <f>243+493.18</f>
        <v>736.18000000000006</v>
      </c>
      <c r="J8" s="41">
        <v>600</v>
      </c>
      <c r="K8" s="12">
        <v>301</v>
      </c>
      <c r="L8" s="93"/>
      <c r="M8" s="41">
        <v>500</v>
      </c>
      <c r="N8" s="8"/>
      <c r="O8" s="41">
        <v>600</v>
      </c>
      <c r="Q8" s="41">
        <v>700</v>
      </c>
      <c r="S8" s="41">
        <v>800</v>
      </c>
    </row>
    <row r="9" spans="1:19" x14ac:dyDescent="0.25">
      <c r="A9" s="84" t="s">
        <v>203</v>
      </c>
      <c r="B9" s="21">
        <v>4601</v>
      </c>
      <c r="C9" s="24">
        <v>2440.79</v>
      </c>
      <c r="D9" s="23">
        <v>4875.17</v>
      </c>
      <c r="E9" s="23">
        <v>8615.52</v>
      </c>
      <c r="F9" s="41">
        <v>6500</v>
      </c>
      <c r="G9" s="77">
        <v>6693.77</v>
      </c>
      <c r="H9" s="41">
        <v>5000</v>
      </c>
      <c r="I9" s="23">
        <f>2365.09+299.82+2814.35</f>
        <v>5479.26</v>
      </c>
      <c r="J9" s="41">
        <v>6250</v>
      </c>
      <c r="K9" s="12">
        <f>1220.64+1813.95+2252</f>
        <v>5286.59</v>
      </c>
      <c r="L9" s="93"/>
      <c r="M9" s="41">
        <v>6300</v>
      </c>
      <c r="N9" s="8"/>
      <c r="O9" s="41">
        <v>10000</v>
      </c>
      <c r="Q9" s="41">
        <v>10000</v>
      </c>
      <c r="S9" s="41">
        <v>10000</v>
      </c>
    </row>
    <row r="10" spans="1:19" x14ac:dyDescent="0.25">
      <c r="A10" s="84" t="s">
        <v>204</v>
      </c>
      <c r="B10" s="21">
        <v>4113</v>
      </c>
      <c r="C10" s="22">
        <v>4433.51</v>
      </c>
      <c r="D10" s="23">
        <v>4194.6000000000004</v>
      </c>
      <c r="E10" s="23">
        <v>8468.51</v>
      </c>
      <c r="F10" s="41">
        <v>8000</v>
      </c>
      <c r="G10" s="77">
        <v>11272.4</v>
      </c>
      <c r="H10" s="41">
        <v>12000</v>
      </c>
      <c r="I10" s="23">
        <v>12310.08</v>
      </c>
      <c r="J10" s="41">
        <v>14000</v>
      </c>
      <c r="K10" s="12">
        <v>7050.84</v>
      </c>
      <c r="L10" s="93"/>
      <c r="M10" s="41">
        <v>16500</v>
      </c>
      <c r="N10" s="8"/>
      <c r="O10" s="41">
        <v>17000</v>
      </c>
      <c r="Q10" s="41">
        <v>17500</v>
      </c>
      <c r="S10" s="41">
        <v>18000</v>
      </c>
    </row>
    <row r="11" spans="1:19" x14ac:dyDescent="0.25">
      <c r="A11" s="84" t="s">
        <v>205</v>
      </c>
      <c r="B11" s="21">
        <v>1300</v>
      </c>
      <c r="C11" s="22">
        <v>1263.05</v>
      </c>
      <c r="D11" s="23">
        <v>3956.38</v>
      </c>
      <c r="E11" s="23">
        <v>4977.9399999999996</v>
      </c>
      <c r="F11" s="126" t="s">
        <v>198</v>
      </c>
      <c r="G11" s="127" t="s">
        <v>198</v>
      </c>
      <c r="H11" s="126" t="s">
        <v>198</v>
      </c>
      <c r="I11" s="128" t="s">
        <v>198</v>
      </c>
      <c r="J11" s="131" t="s">
        <v>198</v>
      </c>
      <c r="K11" s="132" t="s">
        <v>198</v>
      </c>
      <c r="L11" s="93"/>
      <c r="M11" s="41"/>
      <c r="N11" s="8"/>
      <c r="O11" s="41"/>
      <c r="Q11" s="41"/>
      <c r="S11" s="41"/>
    </row>
    <row r="12" spans="1:19" x14ac:dyDescent="0.25">
      <c r="A12" s="84" t="s">
        <v>129</v>
      </c>
      <c r="B12" s="25"/>
      <c r="C12" s="24">
        <v>2136</v>
      </c>
      <c r="D12" s="23">
        <v>2990</v>
      </c>
      <c r="E12" s="23">
        <v>3131.65</v>
      </c>
      <c r="F12" s="41">
        <v>8200</v>
      </c>
      <c r="G12" s="77">
        <v>11099.95</v>
      </c>
      <c r="H12" s="41">
        <v>3400</v>
      </c>
      <c r="I12" s="23">
        <v>8936.9699999999993</v>
      </c>
      <c r="J12" s="41">
        <v>5000</v>
      </c>
      <c r="K12" s="12">
        <v>4222.8100000000004</v>
      </c>
      <c r="L12" s="93"/>
      <c r="M12" s="41">
        <v>9000</v>
      </c>
      <c r="N12" s="8"/>
      <c r="O12" s="41">
        <v>10000</v>
      </c>
      <c r="Q12" s="41">
        <v>10500</v>
      </c>
      <c r="S12" s="41">
        <v>11000</v>
      </c>
    </row>
    <row r="13" spans="1:19" x14ac:dyDescent="0.25">
      <c r="A13" s="84" t="s">
        <v>5</v>
      </c>
      <c r="B13" s="21">
        <v>11570</v>
      </c>
      <c r="C13" s="24">
        <v>14863.36</v>
      </c>
      <c r="D13" s="23">
        <v>17142.55</v>
      </c>
      <c r="E13" s="23">
        <v>15713.93</v>
      </c>
      <c r="F13" s="41">
        <v>20000</v>
      </c>
      <c r="G13" s="77">
        <v>13353.12</v>
      </c>
      <c r="H13" s="41">
        <v>20000</v>
      </c>
      <c r="I13" s="23">
        <f>12792.83-559.68</f>
        <v>12233.15</v>
      </c>
      <c r="J13" s="41">
        <v>15000</v>
      </c>
      <c r="K13" s="12">
        <v>6765.72</v>
      </c>
      <c r="L13" s="93"/>
      <c r="M13" s="41">
        <v>15000</v>
      </c>
      <c r="N13" s="8"/>
      <c r="O13" s="41">
        <v>16000</v>
      </c>
      <c r="Q13" s="41">
        <v>17000</v>
      </c>
      <c r="S13" s="41">
        <v>18000</v>
      </c>
    </row>
    <row r="14" spans="1:19" x14ac:dyDescent="0.25">
      <c r="A14" s="84" t="s">
        <v>196</v>
      </c>
      <c r="B14" s="21"/>
      <c r="C14" s="24"/>
      <c r="D14" s="23"/>
      <c r="E14" s="23"/>
      <c r="F14" s="41"/>
      <c r="G14" s="77"/>
      <c r="H14" s="41"/>
      <c r="I14" s="23">
        <v>92.93</v>
      </c>
      <c r="J14" s="41"/>
      <c r="K14" s="12">
        <v>464.65</v>
      </c>
      <c r="L14" s="93"/>
      <c r="M14" s="41">
        <v>1200</v>
      </c>
      <c r="N14" s="8"/>
      <c r="O14" s="41">
        <v>1300</v>
      </c>
      <c r="Q14" s="41">
        <v>1400</v>
      </c>
      <c r="S14" s="41">
        <v>1500</v>
      </c>
    </row>
    <row r="15" spans="1:19" x14ac:dyDescent="0.25">
      <c r="A15" s="84" t="s">
        <v>89</v>
      </c>
      <c r="B15" s="21"/>
      <c r="C15" s="24"/>
      <c r="D15" s="23">
        <v>1149.53</v>
      </c>
      <c r="E15" s="23">
        <v>2236.5100000000002</v>
      </c>
      <c r="F15" s="41">
        <v>1500</v>
      </c>
      <c r="G15" s="77">
        <v>3096.05</v>
      </c>
      <c r="H15" s="41">
        <v>2500</v>
      </c>
      <c r="I15" s="23">
        <v>5053</v>
      </c>
      <c r="J15" s="41">
        <v>3200</v>
      </c>
      <c r="K15" s="12">
        <v>1100.54</v>
      </c>
      <c r="L15" s="93"/>
      <c r="M15" s="41">
        <v>2750</v>
      </c>
      <c r="N15" s="8"/>
      <c r="O15" s="41">
        <v>3000</v>
      </c>
      <c r="Q15" s="41">
        <v>3250</v>
      </c>
      <c r="S15" s="41">
        <v>3500</v>
      </c>
    </row>
    <row r="16" spans="1:19" x14ac:dyDescent="0.25">
      <c r="A16" s="84" t="s">
        <v>102</v>
      </c>
      <c r="B16" s="21"/>
      <c r="C16" s="24"/>
      <c r="D16" s="23"/>
      <c r="E16" s="23">
        <v>223.05</v>
      </c>
      <c r="F16" s="41">
        <v>500</v>
      </c>
      <c r="G16" s="77">
        <v>258.89999999999998</v>
      </c>
      <c r="H16" s="41">
        <v>500</v>
      </c>
      <c r="I16" s="23">
        <v>224.49</v>
      </c>
      <c r="J16" s="41">
        <v>300</v>
      </c>
      <c r="K16" s="12">
        <v>234.68</v>
      </c>
      <c r="L16" s="93"/>
      <c r="M16" s="41">
        <v>550</v>
      </c>
      <c r="N16" s="8"/>
      <c r="O16" s="41">
        <v>600</v>
      </c>
      <c r="Q16" s="41">
        <v>650</v>
      </c>
      <c r="S16" s="41">
        <v>700</v>
      </c>
    </row>
    <row r="17" spans="1:19" x14ac:dyDescent="0.25">
      <c r="A17" s="84" t="s">
        <v>91</v>
      </c>
      <c r="B17" s="21"/>
      <c r="C17" s="24"/>
      <c r="D17" s="23">
        <v>470</v>
      </c>
      <c r="E17" s="23">
        <v>1561</v>
      </c>
      <c r="F17" s="41">
        <v>1000</v>
      </c>
      <c r="G17" s="77">
        <v>550</v>
      </c>
      <c r="H17" s="41">
        <v>2000</v>
      </c>
      <c r="I17" s="23">
        <v>1017.5</v>
      </c>
      <c r="J17" s="41">
        <v>2000</v>
      </c>
      <c r="K17" s="12">
        <v>3233</v>
      </c>
      <c r="L17" s="93"/>
      <c r="M17" s="134">
        <v>1000</v>
      </c>
      <c r="N17" s="8"/>
      <c r="O17" s="41">
        <v>2750</v>
      </c>
      <c r="Q17" s="41">
        <v>3000</v>
      </c>
      <c r="S17" s="41">
        <v>3250</v>
      </c>
    </row>
    <row r="18" spans="1:19" ht="39" x14ac:dyDescent="0.25">
      <c r="A18" s="84" t="s">
        <v>15</v>
      </c>
      <c r="B18" s="21">
        <v>3990</v>
      </c>
      <c r="C18" s="24">
        <v>4221.26</v>
      </c>
      <c r="D18" s="23"/>
      <c r="E18" s="23"/>
      <c r="F18" s="41">
        <v>500</v>
      </c>
      <c r="G18" s="77">
        <v>30</v>
      </c>
      <c r="H18" s="41">
        <v>500</v>
      </c>
      <c r="I18" s="23"/>
      <c r="J18" s="41">
        <v>300</v>
      </c>
      <c r="K18" s="12">
        <v>0</v>
      </c>
      <c r="L18" s="93"/>
      <c r="M18" s="41">
        <v>300</v>
      </c>
      <c r="N18" s="8"/>
      <c r="O18" s="41">
        <v>300</v>
      </c>
      <c r="Q18" s="41">
        <v>300</v>
      </c>
      <c r="S18" s="41">
        <v>300</v>
      </c>
    </row>
    <row r="19" spans="1:19" x14ac:dyDescent="0.25">
      <c r="A19" s="84" t="s">
        <v>98</v>
      </c>
      <c r="B19" s="21">
        <v>278</v>
      </c>
      <c r="C19" s="24"/>
      <c r="D19" s="23">
        <v>1134</v>
      </c>
      <c r="E19" s="23">
        <v>305</v>
      </c>
      <c r="F19" s="41">
        <v>2479</v>
      </c>
      <c r="G19" s="77">
        <v>150</v>
      </c>
      <c r="H19" s="41">
        <v>630</v>
      </c>
      <c r="I19" s="23">
        <v>0</v>
      </c>
      <c r="J19" s="41">
        <f>'Training costs '!H23</f>
        <v>1219</v>
      </c>
      <c r="K19" s="12">
        <v>0</v>
      </c>
      <c r="L19" s="93"/>
      <c r="M19" s="41">
        <f>'Training costs '!J23</f>
        <v>1174</v>
      </c>
      <c r="N19" s="8"/>
      <c r="O19" s="41">
        <f>'Training costs '!L23</f>
        <v>1524</v>
      </c>
      <c r="Q19" s="41">
        <f>'Training costs '!N23</f>
        <v>1524</v>
      </c>
      <c r="S19" s="41">
        <f>'Training costs '!P23</f>
        <v>1524</v>
      </c>
    </row>
    <row r="20" spans="1:19" x14ac:dyDescent="0.25">
      <c r="A20" s="84" t="s">
        <v>88</v>
      </c>
      <c r="B20" s="21"/>
      <c r="C20" s="24"/>
      <c r="D20" s="23">
        <v>225</v>
      </c>
      <c r="E20" s="23">
        <v>305</v>
      </c>
      <c r="F20" s="41">
        <v>200</v>
      </c>
      <c r="G20" s="77">
        <v>10.83</v>
      </c>
      <c r="H20" s="41">
        <v>400</v>
      </c>
      <c r="I20" s="23">
        <v>0</v>
      </c>
      <c r="J20" s="41">
        <v>425</v>
      </c>
      <c r="K20" s="12">
        <v>0</v>
      </c>
      <c r="L20" s="93"/>
      <c r="M20" s="41">
        <v>200</v>
      </c>
      <c r="N20" s="8"/>
      <c r="O20" s="41">
        <v>400</v>
      </c>
      <c r="Q20" s="41">
        <v>400</v>
      </c>
      <c r="S20" s="41">
        <v>400</v>
      </c>
    </row>
    <row r="21" spans="1:19" x14ac:dyDescent="0.25">
      <c r="A21" s="84" t="s">
        <v>6</v>
      </c>
      <c r="B21" s="21">
        <v>1363</v>
      </c>
      <c r="C21" s="24">
        <v>1558</v>
      </c>
      <c r="D21" s="23">
        <v>2050</v>
      </c>
      <c r="E21" s="23">
        <v>1698</v>
      </c>
      <c r="F21" s="41">
        <v>2400</v>
      </c>
      <c r="G21" s="77">
        <v>1776</v>
      </c>
      <c r="H21" s="41">
        <v>2000</v>
      </c>
      <c r="I21" s="23">
        <v>1404</v>
      </c>
      <c r="J21" s="41">
        <v>2400</v>
      </c>
      <c r="K21" s="12">
        <v>628</v>
      </c>
      <c r="L21" s="93"/>
      <c r="M21" s="41">
        <v>1500</v>
      </c>
      <c r="N21" s="8"/>
      <c r="O21" s="41">
        <v>2400</v>
      </c>
      <c r="Q21" s="41">
        <v>2400</v>
      </c>
      <c r="S21" s="41">
        <v>2400</v>
      </c>
    </row>
    <row r="22" spans="1:19" x14ac:dyDescent="0.25">
      <c r="A22" s="84" t="s">
        <v>7</v>
      </c>
      <c r="B22" s="25"/>
      <c r="C22" s="22"/>
      <c r="D22" s="23">
        <v>276</v>
      </c>
      <c r="E22" s="23">
        <v>303.98</v>
      </c>
      <c r="F22" s="41">
        <v>300</v>
      </c>
      <c r="G22" s="77">
        <v>211.55</v>
      </c>
      <c r="H22" s="41">
        <v>325</v>
      </c>
      <c r="I22" s="23">
        <v>155.01</v>
      </c>
      <c r="J22" s="41">
        <v>350</v>
      </c>
      <c r="K22" s="12">
        <v>60</v>
      </c>
      <c r="L22" s="93"/>
      <c r="M22" s="41">
        <v>150</v>
      </c>
      <c r="N22" s="8"/>
      <c r="O22" s="41">
        <v>200</v>
      </c>
      <c r="Q22" s="41">
        <v>225</v>
      </c>
      <c r="S22" s="41">
        <v>250</v>
      </c>
    </row>
    <row r="23" spans="1:19" x14ac:dyDescent="0.25">
      <c r="A23" s="84" t="s">
        <v>90</v>
      </c>
      <c r="B23" s="25"/>
      <c r="C23" s="22"/>
      <c r="D23" s="23">
        <v>461.27</v>
      </c>
      <c r="E23" s="23">
        <v>816.9</v>
      </c>
      <c r="F23" s="41">
        <v>800</v>
      </c>
      <c r="G23" s="77">
        <v>560.19000000000005</v>
      </c>
      <c r="H23" s="41">
        <v>500</v>
      </c>
      <c r="I23" s="23">
        <v>419.17</v>
      </c>
      <c r="J23" s="41">
        <v>500</v>
      </c>
      <c r="K23" s="12">
        <v>191.55</v>
      </c>
      <c r="L23" s="93"/>
      <c r="M23" s="41">
        <v>400</v>
      </c>
      <c r="N23" s="8"/>
      <c r="O23" s="41">
        <v>500</v>
      </c>
      <c r="Q23" s="41">
        <v>550</v>
      </c>
      <c r="S23" s="41">
        <v>600</v>
      </c>
    </row>
    <row r="24" spans="1:19" x14ac:dyDescent="0.25">
      <c r="A24" s="84" t="s">
        <v>173</v>
      </c>
      <c r="B24" s="25"/>
      <c r="C24" s="22"/>
      <c r="D24" s="23">
        <v>409.54</v>
      </c>
      <c r="E24" s="23">
        <v>65</v>
      </c>
      <c r="F24" s="41">
        <v>500</v>
      </c>
      <c r="G24" s="77">
        <v>569.70000000000005</v>
      </c>
      <c r="H24" s="41">
        <v>250</v>
      </c>
      <c r="I24" s="23">
        <v>274.97000000000003</v>
      </c>
      <c r="J24" s="41">
        <v>500</v>
      </c>
      <c r="K24" s="12">
        <v>353.12</v>
      </c>
      <c r="L24" s="93"/>
      <c r="M24" s="41">
        <v>500</v>
      </c>
      <c r="N24" s="8"/>
      <c r="O24" s="41">
        <v>500</v>
      </c>
      <c r="Q24" s="41">
        <v>500</v>
      </c>
      <c r="S24" s="41">
        <v>500</v>
      </c>
    </row>
    <row r="25" spans="1:19" x14ac:dyDescent="0.25">
      <c r="A25" s="84" t="s">
        <v>16</v>
      </c>
      <c r="B25" s="25"/>
      <c r="C25" s="22"/>
      <c r="D25" s="23">
        <v>155</v>
      </c>
      <c r="E25" s="23">
        <v>121.5</v>
      </c>
      <c r="F25" s="41">
        <v>240</v>
      </c>
      <c r="G25" s="77">
        <v>120</v>
      </c>
      <c r="H25" s="41">
        <v>250</v>
      </c>
      <c r="I25" s="23">
        <v>160</v>
      </c>
      <c r="J25" s="41">
        <v>300</v>
      </c>
      <c r="K25" s="12">
        <v>60</v>
      </c>
      <c r="L25" s="93"/>
      <c r="M25" s="41">
        <v>150</v>
      </c>
      <c r="N25" s="8"/>
      <c r="O25" s="41">
        <v>150</v>
      </c>
      <c r="Q25" s="41">
        <v>150</v>
      </c>
      <c r="S25" s="41">
        <v>200</v>
      </c>
    </row>
    <row r="26" spans="1:19" x14ac:dyDescent="0.25">
      <c r="A26" s="84" t="s">
        <v>197</v>
      </c>
      <c r="B26" s="25"/>
      <c r="C26" s="22"/>
      <c r="D26" s="23"/>
      <c r="E26" s="23">
        <v>829.84</v>
      </c>
      <c r="F26" s="41">
        <v>500</v>
      </c>
      <c r="G26" s="77">
        <v>530.11</v>
      </c>
      <c r="H26" s="41">
        <v>750</v>
      </c>
      <c r="I26" s="23">
        <f>998.44+24.09+237.64+201</f>
        <v>1461.17</v>
      </c>
      <c r="J26" s="41">
        <v>1000</v>
      </c>
      <c r="K26" s="12">
        <f>78.99+337.2</f>
        <v>416.19</v>
      </c>
      <c r="L26" s="93"/>
      <c r="M26" s="41">
        <v>1000</v>
      </c>
      <c r="N26" s="8"/>
      <c r="O26" s="41">
        <v>1500</v>
      </c>
      <c r="Q26" s="41">
        <v>1500</v>
      </c>
      <c r="S26" s="41">
        <v>1500</v>
      </c>
    </row>
    <row r="27" spans="1:19" x14ac:dyDescent="0.25">
      <c r="A27" s="84" t="s">
        <v>8</v>
      </c>
      <c r="B27" s="25"/>
      <c r="C27" s="22"/>
      <c r="D27" s="23">
        <v>420</v>
      </c>
      <c r="E27" s="23">
        <v>800</v>
      </c>
      <c r="F27" s="41">
        <v>800</v>
      </c>
      <c r="G27" s="77">
        <v>710</v>
      </c>
      <c r="H27" s="41">
        <v>850</v>
      </c>
      <c r="I27" s="23">
        <v>720</v>
      </c>
      <c r="J27" s="41">
        <v>900</v>
      </c>
      <c r="K27" s="12">
        <v>720</v>
      </c>
      <c r="L27" s="93"/>
      <c r="M27" s="41">
        <v>800</v>
      </c>
      <c r="N27" s="8"/>
      <c r="O27" s="41">
        <v>1000</v>
      </c>
      <c r="Q27" s="41">
        <v>1025</v>
      </c>
      <c r="S27" s="41">
        <v>1025</v>
      </c>
    </row>
    <row r="28" spans="1:19" x14ac:dyDescent="0.25">
      <c r="A28" s="84" t="s">
        <v>202</v>
      </c>
      <c r="B28" s="25"/>
      <c r="C28" s="22"/>
      <c r="D28" s="23">
        <v>1</v>
      </c>
      <c r="E28" s="23"/>
      <c r="F28" s="41">
        <v>300</v>
      </c>
      <c r="G28" s="77">
        <v>713.6</v>
      </c>
      <c r="H28" s="41">
        <v>450</v>
      </c>
      <c r="I28" s="23">
        <v>429.92</v>
      </c>
      <c r="J28" s="41">
        <v>500</v>
      </c>
      <c r="K28" s="12">
        <v>309</v>
      </c>
      <c r="L28" s="93"/>
      <c r="M28" s="41">
        <v>500</v>
      </c>
      <c r="N28" s="8"/>
      <c r="O28" s="41">
        <v>500</v>
      </c>
      <c r="Q28" s="41">
        <v>500</v>
      </c>
      <c r="S28" s="41">
        <v>500</v>
      </c>
    </row>
    <row r="29" spans="1:19" x14ac:dyDescent="0.25">
      <c r="A29" s="84" t="s">
        <v>190</v>
      </c>
      <c r="B29" s="21">
        <v>2185</v>
      </c>
      <c r="C29" s="22">
        <v>2198</v>
      </c>
      <c r="D29" s="23">
        <v>1202</v>
      </c>
      <c r="E29" s="23">
        <v>3855</v>
      </c>
      <c r="F29" s="41">
        <v>0</v>
      </c>
      <c r="G29" s="77">
        <v>5974.8</v>
      </c>
      <c r="H29" s="41">
        <v>4000</v>
      </c>
      <c r="I29" s="23">
        <v>7992.32</v>
      </c>
      <c r="J29" s="41">
        <v>5500</v>
      </c>
      <c r="K29" s="12">
        <v>4362.2</v>
      </c>
      <c r="L29" s="93"/>
      <c r="M29" s="134">
        <v>7500</v>
      </c>
      <c r="N29" s="8"/>
      <c r="O29" s="41">
        <v>8000</v>
      </c>
      <c r="Q29" s="41">
        <v>8500</v>
      </c>
      <c r="S29" s="41">
        <v>9000</v>
      </c>
    </row>
    <row r="30" spans="1:19" x14ac:dyDescent="0.25">
      <c r="A30" s="84" t="s">
        <v>123</v>
      </c>
      <c r="B30" s="21">
        <v>171</v>
      </c>
      <c r="C30" s="22"/>
      <c r="D30" s="23">
        <v>146.19999999999999</v>
      </c>
      <c r="E30" s="23">
        <v>227.95</v>
      </c>
      <c r="F30" s="41">
        <v>300</v>
      </c>
      <c r="G30" s="77">
        <v>305.7</v>
      </c>
      <c r="H30" s="41">
        <v>300</v>
      </c>
      <c r="I30" s="23">
        <v>293.70999999999998</v>
      </c>
      <c r="J30" s="41">
        <v>350</v>
      </c>
      <c r="K30" s="12">
        <v>501.56</v>
      </c>
      <c r="L30" s="93"/>
      <c r="M30" s="41">
        <v>700</v>
      </c>
      <c r="N30" s="8"/>
      <c r="O30" s="41">
        <v>725</v>
      </c>
      <c r="Q30" s="41">
        <v>750</v>
      </c>
      <c r="S30" s="41">
        <v>775</v>
      </c>
    </row>
    <row r="31" spans="1:19" x14ac:dyDescent="0.25">
      <c r="A31" s="84" t="s">
        <v>95</v>
      </c>
      <c r="B31" s="25"/>
      <c r="C31" s="22"/>
      <c r="D31" s="23"/>
      <c r="E31" s="23"/>
      <c r="F31" s="41">
        <v>0</v>
      </c>
      <c r="G31" s="77"/>
      <c r="H31" s="41">
        <v>0</v>
      </c>
      <c r="I31" s="23">
        <v>0</v>
      </c>
      <c r="J31" s="41">
        <v>0</v>
      </c>
      <c r="K31" s="12">
        <v>0</v>
      </c>
      <c r="L31" s="93"/>
      <c r="M31" s="41">
        <v>0</v>
      </c>
      <c r="N31" s="8"/>
      <c r="O31" s="41">
        <v>0</v>
      </c>
      <c r="Q31" s="41">
        <v>0</v>
      </c>
      <c r="S31" s="41">
        <v>0</v>
      </c>
    </row>
    <row r="32" spans="1:19" x14ac:dyDescent="0.25">
      <c r="A32" s="84" t="s">
        <v>9</v>
      </c>
      <c r="B32" s="21">
        <v>945</v>
      </c>
      <c r="C32" s="22">
        <v>1530.91</v>
      </c>
      <c r="D32" s="23">
        <v>822.51</v>
      </c>
      <c r="E32" s="23">
        <v>822.5</v>
      </c>
      <c r="F32" s="41">
        <v>1000</v>
      </c>
      <c r="G32" s="77">
        <v>802.27</v>
      </c>
      <c r="H32" s="41">
        <v>900</v>
      </c>
      <c r="I32" s="23">
        <v>789.22</v>
      </c>
      <c r="J32" s="41">
        <v>900</v>
      </c>
      <c r="K32" s="12">
        <v>682.06</v>
      </c>
      <c r="L32" s="93"/>
      <c r="M32" s="41">
        <v>750</v>
      </c>
      <c r="N32" s="8"/>
      <c r="O32" s="41">
        <v>1000</v>
      </c>
      <c r="Q32" s="41">
        <v>1250</v>
      </c>
      <c r="S32" s="41">
        <v>1500</v>
      </c>
    </row>
    <row r="33" spans="1:19" x14ac:dyDescent="0.25">
      <c r="A33" s="85" t="s">
        <v>10</v>
      </c>
      <c r="B33" s="26">
        <f t="shared" ref="B33:D33" si="0">SUM(B4:B32)</f>
        <v>33720</v>
      </c>
      <c r="C33" s="26">
        <f t="shared" si="0"/>
        <v>36301.880000000005</v>
      </c>
      <c r="D33" s="26">
        <f t="shared" si="0"/>
        <v>44340.05999999999</v>
      </c>
      <c r="E33" s="26">
        <f t="shared" ref="E33" si="1">SUM(E4:E32)</f>
        <v>57128.860000000008</v>
      </c>
      <c r="F33" s="42">
        <f t="shared" ref="F33:I33" si="2">SUM(F4:F32)</f>
        <v>59719</v>
      </c>
      <c r="G33" s="42">
        <f t="shared" si="2"/>
        <v>60415.310000000005</v>
      </c>
      <c r="H33" s="42">
        <f t="shared" si="2"/>
        <v>60355</v>
      </c>
      <c r="I33" s="26">
        <f t="shared" si="2"/>
        <v>61282.939999999995</v>
      </c>
      <c r="J33" s="42">
        <f>SUM(J4:J32)</f>
        <v>63994</v>
      </c>
      <c r="K33" s="80">
        <f>SUM(K4:K32)</f>
        <v>37538.909999999996</v>
      </c>
      <c r="L33" s="94"/>
      <c r="M33" s="42">
        <f>SUM(M4:M32)</f>
        <v>70624</v>
      </c>
      <c r="N33" s="8"/>
      <c r="O33" s="42">
        <f>SUM(O4:O32)</f>
        <v>82349</v>
      </c>
      <c r="Q33" s="42">
        <f>SUM(Q4:Q32)</f>
        <v>86104</v>
      </c>
      <c r="S33" s="42">
        <f>SUM(S4:S32)</f>
        <v>89884</v>
      </c>
    </row>
    <row r="34" spans="1:19" x14ac:dyDescent="0.25">
      <c r="A34" s="30"/>
      <c r="B34" s="25"/>
      <c r="C34" s="25"/>
      <c r="D34" s="27"/>
      <c r="E34" s="27"/>
      <c r="F34" s="41"/>
      <c r="G34" s="77"/>
      <c r="H34" s="41"/>
      <c r="I34" s="27"/>
      <c r="J34" s="41"/>
      <c r="K34" s="12"/>
      <c r="L34" s="93"/>
      <c r="M34" s="41"/>
      <c r="N34" s="8"/>
      <c r="O34" s="41"/>
      <c r="Q34" s="41"/>
      <c r="S34" s="41"/>
    </row>
    <row r="35" spans="1:19" x14ac:dyDescent="0.25">
      <c r="A35" s="30"/>
      <c r="B35" s="25"/>
      <c r="C35" s="25"/>
      <c r="D35" s="27"/>
      <c r="E35" s="27"/>
      <c r="F35" s="41"/>
      <c r="G35" s="77"/>
      <c r="H35" s="41"/>
      <c r="I35" s="27"/>
      <c r="J35" s="41"/>
      <c r="K35" s="12"/>
      <c r="L35" s="93"/>
      <c r="M35" s="41"/>
      <c r="N35" s="8"/>
      <c r="O35" s="41"/>
      <c r="Q35" s="41"/>
      <c r="S35" s="41"/>
    </row>
    <row r="36" spans="1:19" x14ac:dyDescent="0.25">
      <c r="A36" s="18" t="s">
        <v>18</v>
      </c>
      <c r="B36" s="29">
        <f>SUM(B35:B35)</f>
        <v>0</v>
      </c>
      <c r="C36" s="29"/>
      <c r="D36" s="29"/>
      <c r="E36" s="29"/>
      <c r="F36" s="41"/>
      <c r="G36" s="77"/>
      <c r="H36" s="41"/>
      <c r="I36" s="29"/>
      <c r="J36" s="41"/>
      <c r="K36" s="12"/>
      <c r="L36" s="93"/>
      <c r="M36" s="41"/>
      <c r="N36" s="8"/>
      <c r="O36" s="41"/>
      <c r="Q36" s="41"/>
      <c r="S36" s="41"/>
    </row>
    <row r="37" spans="1:19" x14ac:dyDescent="0.25">
      <c r="A37" s="30" t="s">
        <v>128</v>
      </c>
      <c r="B37" s="25"/>
      <c r="C37" s="25"/>
      <c r="D37" s="27">
        <v>6716</v>
      </c>
      <c r="E37" s="27"/>
      <c r="F37" s="41"/>
      <c r="G37" s="77"/>
      <c r="H37" s="41"/>
      <c r="I37" s="27"/>
      <c r="J37" s="41"/>
      <c r="K37" s="12"/>
      <c r="L37" s="93"/>
      <c r="M37" s="41"/>
      <c r="N37" s="8"/>
      <c r="O37" s="41"/>
      <c r="Q37" s="41"/>
      <c r="S37" s="41"/>
    </row>
    <row r="38" spans="1:19" x14ac:dyDescent="0.25">
      <c r="A38" s="30" t="s">
        <v>94</v>
      </c>
      <c r="B38" s="25"/>
      <c r="C38" s="25">
        <v>82.16</v>
      </c>
      <c r="D38" s="27">
        <v>541.45000000000005</v>
      </c>
      <c r="E38" s="27"/>
      <c r="F38" s="41"/>
      <c r="G38" s="77"/>
      <c r="H38" s="41"/>
      <c r="I38" s="27"/>
      <c r="J38" s="41"/>
      <c r="K38" s="12"/>
      <c r="L38" s="93"/>
      <c r="M38" s="41"/>
      <c r="N38" s="8"/>
      <c r="O38" s="41"/>
      <c r="Q38" s="41"/>
      <c r="S38" s="41"/>
    </row>
    <row r="39" spans="1:19" x14ac:dyDescent="0.25">
      <c r="A39" s="30" t="s">
        <v>174</v>
      </c>
      <c r="B39" s="31"/>
      <c r="C39" s="31"/>
      <c r="D39" s="32"/>
      <c r="E39" s="32">
        <v>175</v>
      </c>
      <c r="F39" s="41">
        <v>0</v>
      </c>
      <c r="G39" s="77"/>
      <c r="H39" s="41">
        <v>0</v>
      </c>
      <c r="I39" s="32"/>
      <c r="J39" s="41">
        <v>0</v>
      </c>
      <c r="K39" s="12"/>
      <c r="L39" s="93"/>
      <c r="M39" s="41">
        <v>7000</v>
      </c>
      <c r="N39" s="8"/>
      <c r="O39" s="41">
        <v>0</v>
      </c>
      <c r="Q39" s="41"/>
      <c r="S39" s="41"/>
    </row>
    <row r="40" spans="1:19" x14ac:dyDescent="0.25">
      <c r="A40" s="30" t="s">
        <v>93</v>
      </c>
      <c r="B40" s="31"/>
      <c r="C40" s="31"/>
      <c r="D40" s="32"/>
      <c r="E40" s="32"/>
      <c r="F40" s="41">
        <v>800</v>
      </c>
      <c r="G40" s="77"/>
      <c r="H40" s="41"/>
      <c r="I40" s="32"/>
      <c r="J40" s="41">
        <v>0</v>
      </c>
      <c r="K40" s="12"/>
      <c r="L40" s="93"/>
      <c r="M40" s="41"/>
      <c r="N40" s="8"/>
      <c r="O40" s="41"/>
      <c r="Q40" s="41"/>
      <c r="S40" s="41"/>
    </row>
    <row r="41" spans="1:19" x14ac:dyDescent="0.25">
      <c r="A41" s="30" t="s">
        <v>127</v>
      </c>
      <c r="B41" s="31"/>
      <c r="C41" s="31"/>
      <c r="D41" s="32">
        <v>8120.2</v>
      </c>
      <c r="E41" s="32">
        <v>4614.8</v>
      </c>
      <c r="F41" s="41">
        <v>0</v>
      </c>
      <c r="G41" s="77"/>
      <c r="H41" s="41">
        <v>0</v>
      </c>
      <c r="I41" s="32"/>
      <c r="J41" s="41">
        <v>0</v>
      </c>
      <c r="K41" s="12"/>
      <c r="L41" s="93"/>
      <c r="M41" s="41"/>
      <c r="N41" s="8"/>
      <c r="O41" s="41"/>
      <c r="Q41" s="41"/>
      <c r="S41" s="41"/>
    </row>
    <row r="42" spans="1:19" x14ac:dyDescent="0.25">
      <c r="A42" s="84" t="s">
        <v>11</v>
      </c>
      <c r="B42" s="21">
        <v>8341</v>
      </c>
      <c r="C42" s="24"/>
      <c r="D42" s="28"/>
      <c r="E42" s="28"/>
      <c r="F42" s="41">
        <v>16150</v>
      </c>
      <c r="G42" s="77"/>
      <c r="H42" s="41">
        <f>Projects!D24</f>
        <v>12950</v>
      </c>
      <c r="I42" s="28"/>
      <c r="J42" s="41">
        <f>Projects!F24</f>
        <v>40000</v>
      </c>
      <c r="K42" s="12"/>
      <c r="L42" s="93"/>
      <c r="M42" s="41">
        <f>Projects!H24</f>
        <v>4000</v>
      </c>
      <c r="N42" s="8"/>
      <c r="O42" s="41">
        <f>Projects!J24</f>
        <v>25000</v>
      </c>
      <c r="Q42" s="41">
        <f>Projects!L24</f>
        <v>20000</v>
      </c>
      <c r="S42" s="41">
        <f>Projects!N24</f>
        <v>20000</v>
      </c>
    </row>
    <row r="43" spans="1:19" x14ac:dyDescent="0.25">
      <c r="A43" s="84" t="s">
        <v>12</v>
      </c>
      <c r="B43" s="21">
        <v>0</v>
      </c>
      <c r="C43" s="24">
        <v>5796</v>
      </c>
      <c r="D43" s="28"/>
      <c r="E43" s="28"/>
      <c r="F43" s="41"/>
      <c r="G43" s="77"/>
      <c r="H43" s="41"/>
      <c r="I43" s="28"/>
      <c r="J43" s="41"/>
      <c r="K43" s="12"/>
      <c r="L43" s="93"/>
      <c r="M43" s="41"/>
      <c r="N43" s="8"/>
      <c r="O43" s="41"/>
      <c r="Q43" s="41"/>
      <c r="S43" s="41"/>
    </row>
    <row r="44" spans="1:19" x14ac:dyDescent="0.25">
      <c r="A44" s="30" t="s">
        <v>126</v>
      </c>
      <c r="B44" s="25"/>
      <c r="C44" s="25"/>
      <c r="D44" s="27">
        <v>2141.58</v>
      </c>
      <c r="E44" s="27">
        <v>1095.55</v>
      </c>
      <c r="F44" s="41">
        <v>0</v>
      </c>
      <c r="G44" s="77"/>
      <c r="H44" s="41"/>
      <c r="I44" s="27"/>
      <c r="J44" s="41"/>
      <c r="K44" s="12"/>
      <c r="L44" s="93"/>
      <c r="M44" s="41"/>
      <c r="N44" s="8"/>
      <c r="O44" s="41"/>
      <c r="Q44" s="41"/>
      <c r="S44" s="41"/>
    </row>
    <row r="45" spans="1:19" x14ac:dyDescent="0.25">
      <c r="A45" s="30" t="s">
        <v>175</v>
      </c>
      <c r="B45" s="25"/>
      <c r="C45" s="25"/>
      <c r="D45" s="27"/>
      <c r="E45" s="27"/>
      <c r="F45" s="41">
        <v>2800</v>
      </c>
      <c r="G45" s="77"/>
      <c r="H45" s="41"/>
      <c r="I45" s="27"/>
      <c r="J45" s="41"/>
      <c r="K45" s="12"/>
      <c r="L45" s="93"/>
      <c r="M45" s="41"/>
      <c r="N45" s="8"/>
      <c r="O45" s="41"/>
      <c r="Q45" s="41"/>
      <c r="S45" s="41"/>
    </row>
    <row r="46" spans="1:19" x14ac:dyDescent="0.25">
      <c r="A46" s="30" t="s">
        <v>86</v>
      </c>
      <c r="B46" s="25"/>
      <c r="C46" s="25">
        <v>5908</v>
      </c>
      <c r="D46" s="27"/>
      <c r="E46" s="27"/>
      <c r="F46" s="41"/>
      <c r="G46" s="77"/>
      <c r="H46" s="41">
        <v>0</v>
      </c>
      <c r="I46" s="27"/>
      <c r="J46" s="41"/>
      <c r="K46" s="12"/>
      <c r="L46" s="93"/>
      <c r="M46" s="41"/>
      <c r="N46" s="8"/>
      <c r="O46" s="41"/>
      <c r="Q46" s="41"/>
      <c r="S46" s="41"/>
    </row>
    <row r="47" spans="1:19" x14ac:dyDescent="0.25">
      <c r="A47" s="30" t="s">
        <v>168</v>
      </c>
      <c r="B47" s="25"/>
      <c r="C47" s="25"/>
      <c r="D47" s="27"/>
      <c r="E47" s="27"/>
      <c r="F47" s="41"/>
      <c r="G47" s="77"/>
      <c r="H47" s="41"/>
      <c r="I47" s="27"/>
      <c r="J47" s="41"/>
      <c r="K47" s="12"/>
      <c r="L47" s="93"/>
      <c r="M47" s="41"/>
      <c r="N47" s="8"/>
      <c r="O47" s="41"/>
      <c r="Q47" s="41"/>
      <c r="S47" s="41"/>
    </row>
    <row r="48" spans="1:19" x14ac:dyDescent="0.25">
      <c r="A48" s="84" t="s">
        <v>2</v>
      </c>
      <c r="B48" s="21">
        <v>5805</v>
      </c>
      <c r="C48" s="24">
        <v>10612.37</v>
      </c>
      <c r="D48" s="23">
        <v>6929</v>
      </c>
      <c r="E48" s="23">
        <v>6245</v>
      </c>
      <c r="F48" s="41">
        <v>0</v>
      </c>
      <c r="G48" s="77">
        <v>5685</v>
      </c>
      <c r="H48" s="41"/>
      <c r="I48" s="23">
        <v>10789.82</v>
      </c>
      <c r="J48" s="41"/>
      <c r="K48" s="12"/>
      <c r="L48" s="93"/>
      <c r="M48" s="41"/>
      <c r="N48" s="8"/>
      <c r="O48" s="41">
        <v>3000</v>
      </c>
      <c r="Q48" s="41">
        <v>3000</v>
      </c>
      <c r="S48" s="41">
        <v>3000</v>
      </c>
    </row>
    <row r="49" spans="1:19" x14ac:dyDescent="0.25">
      <c r="A49" s="18" t="s">
        <v>17</v>
      </c>
      <c r="B49" s="29">
        <f t="shared" ref="B49:D49" si="3">SUM(B37:B48)</f>
        <v>14146</v>
      </c>
      <c r="C49" s="29">
        <f t="shared" si="3"/>
        <v>22398.53</v>
      </c>
      <c r="D49" s="29">
        <f t="shared" si="3"/>
        <v>24448.23</v>
      </c>
      <c r="E49" s="29">
        <f t="shared" ref="E49" si="4">SUM(E37:E48)</f>
        <v>12130.35</v>
      </c>
      <c r="F49" s="43">
        <f t="shared" ref="F49:I49" si="5">SUM(F37:F48)</f>
        <v>19750</v>
      </c>
      <c r="G49" s="43">
        <f t="shared" si="5"/>
        <v>5685</v>
      </c>
      <c r="H49" s="43">
        <f t="shared" si="5"/>
        <v>12950</v>
      </c>
      <c r="I49" s="29">
        <f t="shared" si="5"/>
        <v>10789.82</v>
      </c>
      <c r="J49" s="43">
        <f>SUM(J37:J48)</f>
        <v>40000</v>
      </c>
      <c r="K49" s="43">
        <f>SUM(K37:K48)</f>
        <v>0</v>
      </c>
      <c r="L49" s="95"/>
      <c r="M49" s="43">
        <f>SUM(M37:M48)</f>
        <v>11000</v>
      </c>
      <c r="O49" s="43">
        <f>SUM(O37:O48)</f>
        <v>28000</v>
      </c>
      <c r="Q49" s="43">
        <f>SUM(Q37:Q48)</f>
        <v>23000</v>
      </c>
      <c r="S49" s="43">
        <f>SUM(S37:S48)</f>
        <v>23000</v>
      </c>
    </row>
    <row r="50" spans="1:19" x14ac:dyDescent="0.25">
      <c r="A50" s="86"/>
      <c r="B50" s="1"/>
      <c r="C50" s="1"/>
      <c r="D50" s="4"/>
      <c r="E50" s="4"/>
      <c r="F50" s="44"/>
      <c r="G50" s="102"/>
      <c r="H50" s="44"/>
      <c r="I50" s="4"/>
      <c r="K50" s="133"/>
      <c r="L50" s="44"/>
    </row>
    <row r="51" spans="1:19" x14ac:dyDescent="0.25">
      <c r="A51" s="86"/>
      <c r="B51" s="1"/>
      <c r="C51" s="1"/>
      <c r="D51" s="4"/>
      <c r="E51" s="4"/>
      <c r="F51" s="44"/>
      <c r="G51" s="102"/>
      <c r="H51" s="44"/>
      <c r="I51" s="4"/>
      <c r="K51" s="133"/>
      <c r="L51" s="44"/>
    </row>
    <row r="52" spans="1:19" x14ac:dyDescent="0.25">
      <c r="A52" s="33" t="s">
        <v>14</v>
      </c>
      <c r="B52" s="34">
        <f t="shared" ref="B52:D52" si="6">SUM(B33+B36+B49)</f>
        <v>47866</v>
      </c>
      <c r="C52" s="34">
        <f t="shared" si="6"/>
        <v>58700.41</v>
      </c>
      <c r="D52" s="34">
        <f t="shared" si="6"/>
        <v>68788.289999999994</v>
      </c>
      <c r="E52" s="34">
        <f t="shared" ref="E52" si="7">SUM(E33+E36+E49)</f>
        <v>69259.210000000006</v>
      </c>
      <c r="F52" s="34">
        <f t="shared" ref="F52:I52" si="8">SUM(F33+F36+F49)</f>
        <v>79469</v>
      </c>
      <c r="G52" s="34">
        <f t="shared" si="8"/>
        <v>66100.31</v>
      </c>
      <c r="H52" s="34">
        <f t="shared" si="8"/>
        <v>73305</v>
      </c>
      <c r="I52" s="34">
        <f t="shared" si="8"/>
        <v>72072.759999999995</v>
      </c>
      <c r="J52" s="34">
        <f>SUM(J33+J49)</f>
        <v>103994</v>
      </c>
      <c r="K52" s="34">
        <f>SUM(K33+K49)</f>
        <v>37538.909999999996</v>
      </c>
      <c r="L52" s="96"/>
      <c r="M52" s="34">
        <f>SUM(M33+M49)</f>
        <v>81624</v>
      </c>
      <c r="O52" s="34">
        <f>SUM(O33+O49)</f>
        <v>110349</v>
      </c>
      <c r="Q52" s="34">
        <f>SUM(Q33+Q49)</f>
        <v>109104</v>
      </c>
      <c r="S52" s="34">
        <f>SUM(S33+S49)</f>
        <v>112884</v>
      </c>
    </row>
    <row r="53" spans="1:19" x14ac:dyDescent="0.25">
      <c r="A53" s="86"/>
      <c r="B53" s="1"/>
      <c r="C53" s="1"/>
      <c r="D53" s="4"/>
      <c r="E53" s="4"/>
      <c r="F53" s="44"/>
      <c r="G53" s="44"/>
      <c r="H53" s="44"/>
      <c r="I53" s="4"/>
      <c r="K53" s="133"/>
      <c r="L53" s="44"/>
    </row>
    <row r="54" spans="1:19" x14ac:dyDescent="0.25">
      <c r="A54" s="30" t="s">
        <v>99</v>
      </c>
      <c r="B54" s="40">
        <v>57000</v>
      </c>
      <c r="C54" s="40">
        <v>62944</v>
      </c>
      <c r="D54" s="40">
        <v>66826</v>
      </c>
      <c r="E54" s="40">
        <v>66826</v>
      </c>
      <c r="F54" s="41">
        <f>Income!H4+Income!H21</f>
        <v>67685.399999999994</v>
      </c>
      <c r="G54" s="77">
        <f>Income!H4+Income!H21</f>
        <v>67685.399999999994</v>
      </c>
      <c r="H54" s="41">
        <f>Income!I4+Income!I21</f>
        <v>70568</v>
      </c>
      <c r="I54" s="41">
        <f>Income!I4+Income!I21</f>
        <v>70568</v>
      </c>
      <c r="J54" s="41">
        <f>Income!K4+Income!K21</f>
        <v>70177.004000000001</v>
      </c>
      <c r="K54" s="12">
        <f>Income!L4+Income!L21</f>
        <v>70038</v>
      </c>
      <c r="L54" s="93"/>
      <c r="M54" s="41">
        <f>Income!N4+Income!N21</f>
        <v>71238.05</v>
      </c>
      <c r="O54" s="41">
        <f>Income!P4+Income!P21</f>
        <v>72663.326249999998</v>
      </c>
      <c r="Q54" s="41">
        <f>Income!R4+Income!R21</f>
        <v>74479.909406249993</v>
      </c>
      <c r="S54" s="41">
        <f>Income!T4+Income!T21</f>
        <v>76341.907141406249</v>
      </c>
    </row>
    <row r="55" spans="1:19" x14ac:dyDescent="0.25">
      <c r="A55" s="30" t="s">
        <v>169</v>
      </c>
      <c r="B55" s="27">
        <f>SUM(Income!D23-'Budget Sheet'!B54)</f>
        <v>3579.0800000000017</v>
      </c>
      <c r="C55" s="27">
        <f>SUM(Income!E23-'Budget Sheet'!C54)</f>
        <v>12747.760000000009</v>
      </c>
      <c r="D55" s="27">
        <f>SUM(Income!F23-'Budget Sheet'!D54)</f>
        <v>3721.8600000000006</v>
      </c>
      <c r="E55" s="27">
        <f>SUM(Income!G23-'Budget Sheet'!E54)</f>
        <v>10730.979999999996</v>
      </c>
      <c r="F55" s="41">
        <f>Income!H5+Income!H6+Income!H7+Income!H8+Income!H9+Income!H10+Income!H11+Income!H12+Income!H13+Income!H14</f>
        <v>5694.71</v>
      </c>
      <c r="G55" s="41">
        <f>F55</f>
        <v>5694.71</v>
      </c>
      <c r="H55" s="41">
        <f>Income!I5+Income!I7+Income!I9+Income!I10+Income!I11+Income!I13+Income!I14</f>
        <v>2693.8299999999995</v>
      </c>
      <c r="I55" s="27">
        <f>Income!I5+Income!I7+Income!I9+Income!I10+Income!I11+Income!I13+Income!I14</f>
        <v>2693.8299999999995</v>
      </c>
      <c r="J55" s="41">
        <f>Income!K5+Income!K6+Income!K7+Income!K8+Income!K9+Income!K10+Income!K11+Income!K12+Income!K13+Income!K14</f>
        <v>731.27</v>
      </c>
      <c r="K55" s="12">
        <f>Income!L5+Income!L7+Income!L11+Income!L13+Income!L15</f>
        <v>11358.98</v>
      </c>
      <c r="L55" s="93"/>
      <c r="M55" s="41">
        <f>Income!N5+Income!N6+Income!N7+Income!N9+Income!N10+Income!N11</f>
        <v>1569.65175</v>
      </c>
      <c r="O55" s="41">
        <f>Income!P5+Income!P6+Income!P7+Income!P9+Income!P10+Income!P11</f>
        <v>1601.3</v>
      </c>
      <c r="Q55" s="41">
        <f>Income!R5+Income!R6+Income!R7+Income!R9+Income!R10+Income!R11</f>
        <v>1633.74125</v>
      </c>
      <c r="S55" s="41">
        <f>Income!T5+Income!T6+Income!T7+Income!T9+Income!T10+Income!T11</f>
        <v>1666.9935312499999</v>
      </c>
    </row>
    <row r="56" spans="1:19" s="13" customFormat="1" x14ac:dyDescent="0.25">
      <c r="A56" s="18" t="s">
        <v>101</v>
      </c>
      <c r="B56" s="28">
        <f t="shared" ref="B56:F56" si="9">SUM(B54:B55)</f>
        <v>60579.08</v>
      </c>
      <c r="C56" s="28">
        <f t="shared" si="9"/>
        <v>75691.760000000009</v>
      </c>
      <c r="D56" s="28">
        <f t="shared" si="9"/>
        <v>70547.86</v>
      </c>
      <c r="E56" s="28">
        <f t="shared" si="9"/>
        <v>77556.98</v>
      </c>
      <c r="F56" s="101">
        <f t="shared" si="9"/>
        <v>73380.11</v>
      </c>
      <c r="G56" s="99">
        <f>Income!H23</f>
        <v>73380.109999999986</v>
      </c>
      <c r="H56" s="101">
        <f>SUM(H54:H55)</f>
        <v>73261.83</v>
      </c>
      <c r="I56" s="101">
        <f>SUM(I54:I55)</f>
        <v>73261.83</v>
      </c>
      <c r="J56" s="101">
        <f>SUM(J54:J55)</f>
        <v>70908.274000000005</v>
      </c>
      <c r="K56" s="100">
        <f>SUM(K54:K55)</f>
        <v>81396.98</v>
      </c>
      <c r="L56" s="97"/>
      <c r="M56" s="101">
        <f>SUM(M54:M55)</f>
        <v>72807.701750000007</v>
      </c>
      <c r="O56" s="101">
        <f>SUM(O54:O55)</f>
        <v>74264.626250000001</v>
      </c>
      <c r="Q56" s="101">
        <f>SUM(Q54:Q55)</f>
        <v>76113.65065625</v>
      </c>
      <c r="S56" s="101">
        <f>SUM(S54:S55)</f>
        <v>78008.900672656251</v>
      </c>
    </row>
    <row r="57" spans="1:19" s="13" customFormat="1" x14ac:dyDescent="0.25">
      <c r="A57" s="18" t="s">
        <v>100</v>
      </c>
      <c r="B57" s="99">
        <f t="shared" ref="B57:G57" si="10">SUM(B54+B55-B49-B33)</f>
        <v>12713.080000000002</v>
      </c>
      <c r="C57" s="99">
        <f t="shared" si="10"/>
        <v>16991.350000000006</v>
      </c>
      <c r="D57" s="99">
        <f t="shared" si="10"/>
        <v>1759.5700000000143</v>
      </c>
      <c r="E57" s="99">
        <f t="shared" si="10"/>
        <v>8297.7699999999895</v>
      </c>
      <c r="F57" s="81">
        <f t="shared" si="10"/>
        <v>-6088.8899999999994</v>
      </c>
      <c r="G57" s="81">
        <f t="shared" si="10"/>
        <v>7279.7999999999956</v>
      </c>
      <c r="H57" s="81">
        <f>SUM(H54+H55-H49-H33)</f>
        <v>-43.169999999998254</v>
      </c>
      <c r="I57" s="81">
        <f>SUM(I54+I55-I49-I33)</f>
        <v>1189.070000000007</v>
      </c>
      <c r="J57" s="101">
        <f>SUM(J54-J52)</f>
        <v>-33816.995999999999</v>
      </c>
      <c r="K57" s="100">
        <f>SUM(K54-K52)</f>
        <v>32499.090000000004</v>
      </c>
      <c r="L57" s="97"/>
      <c r="M57" s="101">
        <f>SUM(M54-M52)</f>
        <v>-10385.949999999997</v>
      </c>
      <c r="O57" s="101">
        <f>SUM(O54-O52)</f>
        <v>-37685.673750000002</v>
      </c>
      <c r="Q57" s="101">
        <f>SUM(Q54-Q52)</f>
        <v>-34624.090593750007</v>
      </c>
      <c r="S57" s="101">
        <f>SUM(S54-S52)</f>
        <v>-36542.092858593751</v>
      </c>
    </row>
    <row r="58" spans="1:19" x14ac:dyDescent="0.25">
      <c r="A58" s="86"/>
      <c r="B58" s="1"/>
      <c r="C58" s="1"/>
      <c r="D58" s="4"/>
      <c r="E58" s="4"/>
      <c r="F58" s="8"/>
      <c r="G58" s="8"/>
      <c r="H58" s="8"/>
      <c r="I58" s="4"/>
      <c r="L58" s="8"/>
    </row>
    <row r="59" spans="1:19" x14ac:dyDescent="0.25">
      <c r="A59" s="86"/>
      <c r="B59" s="1"/>
      <c r="C59" s="1"/>
      <c r="D59" s="4"/>
      <c r="E59" s="4"/>
      <c r="F59" s="8"/>
      <c r="G59" s="8"/>
      <c r="H59" s="8"/>
      <c r="I59" s="4"/>
      <c r="J59" t="s">
        <v>215</v>
      </c>
      <c r="L59" s="8"/>
      <c r="M59">
        <v>53870.21</v>
      </c>
      <c r="N59" t="s">
        <v>216</v>
      </c>
    </row>
    <row r="60" spans="1:19" x14ac:dyDescent="0.25">
      <c r="A60" s="86"/>
      <c r="B60" s="1"/>
      <c r="C60" s="1"/>
      <c r="D60" s="4"/>
      <c r="E60" s="4"/>
      <c r="F60" s="8"/>
      <c r="G60" s="8"/>
      <c r="H60" s="8"/>
      <c r="I60" s="4"/>
      <c r="J60" t="s">
        <v>217</v>
      </c>
      <c r="L60" s="8"/>
      <c r="M60">
        <v>14000</v>
      </c>
    </row>
    <row r="61" spans="1:19" x14ac:dyDescent="0.25">
      <c r="A61" s="86"/>
      <c r="B61" s="1"/>
      <c r="C61" s="1"/>
      <c r="D61" s="4"/>
      <c r="E61" s="4"/>
      <c r="F61" s="8"/>
      <c r="G61" s="8"/>
      <c r="H61" s="8"/>
      <c r="I61" s="4"/>
      <c r="J61" t="s">
        <v>218</v>
      </c>
      <c r="L61" s="8"/>
      <c r="M61">
        <v>30000</v>
      </c>
    </row>
    <row r="62" spans="1:19" ht="15.75" thickBot="1" x14ac:dyDescent="0.3">
      <c r="A62" s="86"/>
      <c r="B62" s="1"/>
      <c r="C62" s="1"/>
      <c r="D62" s="4"/>
      <c r="E62" s="4"/>
      <c r="I62" s="4"/>
      <c r="J62" t="s">
        <v>219</v>
      </c>
      <c r="M62" s="156">
        <f>M59-M60-M61</f>
        <v>9870.2099999999991</v>
      </c>
    </row>
    <row r="63" spans="1:19" ht="15.75" thickTop="1" x14ac:dyDescent="0.25">
      <c r="A63" s="87"/>
      <c r="B63" s="2"/>
      <c r="C63" s="2"/>
      <c r="D63" s="5"/>
      <c r="E63" s="90"/>
      <c r="I63" s="90"/>
    </row>
    <row r="64" spans="1:19" x14ac:dyDescent="0.25">
      <c r="A64" s="88"/>
      <c r="B64" s="6"/>
      <c r="C64" s="7"/>
      <c r="D64" s="3"/>
      <c r="E64" s="91"/>
      <c r="I64" s="91"/>
    </row>
    <row r="65" spans="1:9" x14ac:dyDescent="0.25">
      <c r="A65" s="86"/>
      <c r="B65" s="1"/>
      <c r="C65" s="1"/>
      <c r="D65" s="4"/>
      <c r="E65" s="4"/>
      <c r="I65" s="4"/>
    </row>
    <row r="66" spans="1:9" x14ac:dyDescent="0.25">
      <c r="A66" s="86"/>
      <c r="B66" s="1"/>
      <c r="C66" s="1"/>
      <c r="D66" s="4"/>
      <c r="E66" s="4"/>
      <c r="I66" s="4"/>
    </row>
  </sheetData>
  <pageMargins left="0.7" right="0.7" top="0.75" bottom="0.75" header="0.3" footer="0.3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T27"/>
  <sheetViews>
    <sheetView zoomScaleNormal="100" workbookViewId="0">
      <selection activeCell="N4" sqref="N4"/>
    </sheetView>
  </sheetViews>
  <sheetFormatPr defaultRowHeight="15" x14ac:dyDescent="0.25"/>
  <cols>
    <col min="2" max="2" width="27" customWidth="1"/>
    <col min="3" max="6" width="10.140625" bestFit="1" customWidth="1"/>
    <col min="7" max="9" width="12" customWidth="1"/>
    <col min="11" max="11" width="11.140625" bestFit="1" customWidth="1"/>
    <col min="12" max="12" width="11.140625" customWidth="1"/>
    <col min="14" max="14" width="10.140625" bestFit="1" customWidth="1"/>
    <col min="16" max="16" width="11.140625" customWidth="1"/>
    <col min="18" max="18" width="11.140625" customWidth="1"/>
    <col min="20" max="20" width="10.140625" bestFit="1" customWidth="1"/>
  </cols>
  <sheetData>
    <row r="2" spans="2:20" x14ac:dyDescent="0.25">
      <c r="B2" t="s">
        <v>51</v>
      </c>
    </row>
    <row r="3" spans="2:20" ht="41.25" customHeight="1" x14ac:dyDescent="0.25">
      <c r="B3" s="14"/>
      <c r="C3" s="14" t="s">
        <v>41</v>
      </c>
      <c r="D3" s="14" t="s">
        <v>42</v>
      </c>
      <c r="E3" s="14" t="s">
        <v>43</v>
      </c>
      <c r="F3" s="15" t="s">
        <v>120</v>
      </c>
      <c r="G3" s="76" t="s">
        <v>151</v>
      </c>
      <c r="H3" s="76" t="s">
        <v>131</v>
      </c>
      <c r="I3" s="76" t="s">
        <v>195</v>
      </c>
      <c r="K3" s="78" t="s">
        <v>124</v>
      </c>
      <c r="L3" s="79" t="s">
        <v>200</v>
      </c>
      <c r="N3" s="78" t="s">
        <v>146</v>
      </c>
      <c r="P3" s="78" t="s">
        <v>167</v>
      </c>
      <c r="R3" s="78" t="s">
        <v>192</v>
      </c>
      <c r="T3" s="78" t="s">
        <v>212</v>
      </c>
    </row>
    <row r="4" spans="2:20" x14ac:dyDescent="0.25">
      <c r="B4" s="16" t="s">
        <v>44</v>
      </c>
      <c r="C4" s="10">
        <v>40000</v>
      </c>
      <c r="D4" s="10">
        <v>57000</v>
      </c>
      <c r="E4" s="10">
        <v>58482</v>
      </c>
      <c r="F4" s="10">
        <v>62103</v>
      </c>
      <c r="G4" s="77">
        <f>' precept calculation'!D29</f>
        <v>63656</v>
      </c>
      <c r="H4" s="77">
        <v>65247.4</v>
      </c>
      <c r="I4" s="77">
        <v>69163</v>
      </c>
      <c r="K4" s="75">
        <f>' precept calculation'!D56</f>
        <v>69162.004000000001</v>
      </c>
      <c r="L4" s="12">
        <v>69600</v>
      </c>
      <c r="N4" s="75">
        <f>' precept calculation'!D66</f>
        <v>70891.05</v>
      </c>
      <c r="P4" s="75">
        <f>SUM((N4*P25)+N4)</f>
        <v>72663.326249999998</v>
      </c>
      <c r="R4" s="75">
        <f>SUM((P4*R25)+P4)</f>
        <v>74479.909406249993</v>
      </c>
      <c r="T4" s="75">
        <f>SUM((R4*T25)+R4)</f>
        <v>76341.907141406249</v>
      </c>
    </row>
    <row r="5" spans="2:20" ht="30" x14ac:dyDescent="0.25">
      <c r="B5" s="16" t="s">
        <v>122</v>
      </c>
      <c r="C5" s="10">
        <v>233.5</v>
      </c>
      <c r="D5" s="10">
        <v>230</v>
      </c>
      <c r="E5" s="10">
        <v>180</v>
      </c>
      <c r="F5" s="10">
        <v>540</v>
      </c>
      <c r="G5" s="77">
        <v>490</v>
      </c>
      <c r="H5" s="77">
        <v>480</v>
      </c>
      <c r="I5" s="77">
        <v>430</v>
      </c>
      <c r="K5" s="75">
        <v>430</v>
      </c>
      <c r="L5" s="12">
        <v>480</v>
      </c>
      <c r="N5" s="75">
        <v>440</v>
      </c>
      <c r="P5" s="75">
        <f>SUM((N5*P25)+N5)</f>
        <v>451</v>
      </c>
      <c r="R5" s="75">
        <f>SUM((P5*R25)+P5)</f>
        <v>462.27499999999998</v>
      </c>
      <c r="T5" s="75">
        <f>SUM((R5*T25)+R5)</f>
        <v>473.83187499999997</v>
      </c>
    </row>
    <row r="6" spans="2:20" x14ac:dyDescent="0.25">
      <c r="B6" s="16" t="s">
        <v>121</v>
      </c>
      <c r="C6" s="10">
        <v>5</v>
      </c>
      <c r="D6" s="10">
        <v>5</v>
      </c>
      <c r="E6" s="10">
        <v>5</v>
      </c>
      <c r="F6" s="10">
        <v>5</v>
      </c>
      <c r="G6" s="77">
        <v>1</v>
      </c>
      <c r="H6" s="77">
        <v>11</v>
      </c>
      <c r="I6" s="77"/>
      <c r="K6" s="75">
        <v>6</v>
      </c>
      <c r="L6" s="12"/>
      <c r="N6" s="75">
        <v>6</v>
      </c>
      <c r="P6" s="75">
        <v>6</v>
      </c>
      <c r="R6" s="75">
        <v>6</v>
      </c>
      <c r="T6" s="75">
        <v>6</v>
      </c>
    </row>
    <row r="7" spans="2:20" ht="30" x14ac:dyDescent="0.25">
      <c r="B7" s="16" t="s">
        <v>50</v>
      </c>
      <c r="C7" s="10">
        <v>950</v>
      </c>
      <c r="D7" s="10">
        <v>860</v>
      </c>
      <c r="E7" s="10">
        <v>1550</v>
      </c>
      <c r="F7" s="10">
        <v>2250</v>
      </c>
      <c r="G7" s="77">
        <v>750</v>
      </c>
      <c r="H7" s="77">
        <v>2725</v>
      </c>
      <c r="I7" s="77">
        <v>1240</v>
      </c>
      <c r="K7" s="75">
        <v>200</v>
      </c>
      <c r="L7" s="12">
        <v>1300</v>
      </c>
      <c r="N7" s="75">
        <v>200</v>
      </c>
      <c r="P7" s="75">
        <v>200</v>
      </c>
      <c r="R7" s="75">
        <v>200</v>
      </c>
      <c r="T7" s="75">
        <v>200</v>
      </c>
    </row>
    <row r="8" spans="2:20" x14ac:dyDescent="0.25">
      <c r="B8" s="16" t="s">
        <v>2</v>
      </c>
      <c r="C8" s="10">
        <v>211.14</v>
      </c>
      <c r="D8" s="10">
        <v>873</v>
      </c>
      <c r="E8" s="10">
        <v>9908</v>
      </c>
      <c r="F8" s="10"/>
      <c r="G8" s="77">
        <v>250</v>
      </c>
      <c r="H8" s="77"/>
      <c r="I8" s="77"/>
      <c r="K8" s="75"/>
      <c r="L8" s="12"/>
      <c r="N8" s="75"/>
      <c r="P8" s="75"/>
      <c r="R8" s="75"/>
      <c r="T8" s="75"/>
    </row>
    <row r="9" spans="2:20" x14ac:dyDescent="0.25">
      <c r="B9" s="16" t="s">
        <v>45</v>
      </c>
      <c r="C9" s="10">
        <v>420</v>
      </c>
      <c r="D9" s="10">
        <v>430</v>
      </c>
      <c r="E9" s="10">
        <v>450</v>
      </c>
      <c r="F9" s="10">
        <v>464.4</v>
      </c>
      <c r="G9" s="77"/>
      <c r="H9" s="77">
        <v>464.4</v>
      </c>
      <c r="I9" s="77">
        <v>459</v>
      </c>
      <c r="K9" s="75">
        <v>0</v>
      </c>
      <c r="L9" s="12"/>
      <c r="N9" s="75">
        <v>459</v>
      </c>
      <c r="P9" s="75">
        <f>SUM((N9*P25)+N9)</f>
        <v>470.47500000000002</v>
      </c>
      <c r="R9" s="75">
        <f>SUM((P9*R25)+P9)</f>
        <v>482.236875</v>
      </c>
      <c r="T9" s="75">
        <f>SUM((R9*T25)+R9)</f>
        <v>494.29279687500002</v>
      </c>
    </row>
    <row r="10" spans="2:20" x14ac:dyDescent="0.25">
      <c r="B10" s="16" t="s">
        <v>46</v>
      </c>
      <c r="C10" s="10">
        <v>325</v>
      </c>
      <c r="D10" s="10">
        <v>350</v>
      </c>
      <c r="E10" s="10">
        <v>359</v>
      </c>
      <c r="F10" s="10">
        <v>370.5</v>
      </c>
      <c r="G10" s="77">
        <v>367</v>
      </c>
      <c r="H10" s="77">
        <v>362</v>
      </c>
      <c r="I10" s="77">
        <v>367</v>
      </c>
      <c r="K10" s="75">
        <v>0</v>
      </c>
      <c r="L10" s="12"/>
      <c r="N10" s="75">
        <v>367</v>
      </c>
      <c r="P10" s="75">
        <f>SUM((N10*P25)+N10)</f>
        <v>376.17500000000001</v>
      </c>
      <c r="R10" s="75">
        <f>SUM((P10*R25)+P10)</f>
        <v>385.57937500000003</v>
      </c>
      <c r="T10" s="75">
        <f>SUM((R10*T25)+R10)</f>
        <v>395.21885937500002</v>
      </c>
    </row>
    <row r="11" spans="2:20" x14ac:dyDescent="0.25">
      <c r="B11" s="16" t="s">
        <v>47</v>
      </c>
      <c r="C11" s="10">
        <v>91</v>
      </c>
      <c r="D11" s="10">
        <v>91.48</v>
      </c>
      <c r="E11" s="10">
        <v>91.96</v>
      </c>
      <c r="F11" s="10">
        <v>91.96</v>
      </c>
      <c r="G11" s="77">
        <v>92.95</v>
      </c>
      <c r="H11" s="77">
        <v>17.95</v>
      </c>
      <c r="I11" s="77">
        <v>167.95</v>
      </c>
      <c r="K11" s="75">
        <v>95.27</v>
      </c>
      <c r="L11" s="12">
        <v>17.95</v>
      </c>
      <c r="N11" s="75">
        <f>SUM((K11*N25)+K11)</f>
        <v>97.651749999999993</v>
      </c>
      <c r="P11" s="75">
        <v>97.65</v>
      </c>
      <c r="R11" s="75">
        <v>97.65</v>
      </c>
      <c r="T11" s="75">
        <v>97.65</v>
      </c>
    </row>
    <row r="12" spans="2:20" x14ac:dyDescent="0.25">
      <c r="B12" s="16" t="s">
        <v>48</v>
      </c>
      <c r="C12" s="10">
        <v>671</v>
      </c>
      <c r="D12" s="10">
        <v>739.6</v>
      </c>
      <c r="E12" s="10">
        <v>203.8</v>
      </c>
      <c r="F12" s="10"/>
      <c r="G12" s="77">
        <v>6199</v>
      </c>
      <c r="H12" s="77"/>
      <c r="I12" s="77"/>
      <c r="K12" s="75"/>
      <c r="L12" s="12"/>
      <c r="N12" s="75"/>
      <c r="P12" s="75"/>
      <c r="R12" s="75"/>
      <c r="T12" s="75"/>
    </row>
    <row r="13" spans="2:20" x14ac:dyDescent="0.25">
      <c r="B13" s="16" t="s">
        <v>176</v>
      </c>
      <c r="C13" s="10"/>
      <c r="D13" s="10"/>
      <c r="E13" s="10"/>
      <c r="F13" s="10"/>
      <c r="G13" s="77">
        <v>977</v>
      </c>
      <c r="H13" s="77">
        <v>1624.1</v>
      </c>
      <c r="I13" s="77">
        <v>22.2</v>
      </c>
      <c r="K13" s="75"/>
      <c r="L13" s="12">
        <v>965</v>
      </c>
      <c r="N13" s="75"/>
      <c r="P13" s="75"/>
      <c r="R13" s="75"/>
      <c r="T13" s="75"/>
    </row>
    <row r="14" spans="2:20" x14ac:dyDescent="0.25">
      <c r="B14" s="16" t="s">
        <v>160</v>
      </c>
      <c r="C14" s="10"/>
      <c r="D14" s="10"/>
      <c r="E14" s="10"/>
      <c r="F14" s="10"/>
      <c r="G14" s="77">
        <v>12.03</v>
      </c>
      <c r="H14" s="77">
        <v>10.26</v>
      </c>
      <c r="I14" s="77">
        <v>7.68</v>
      </c>
      <c r="K14" s="75"/>
      <c r="L14" s="12"/>
      <c r="N14" s="75"/>
      <c r="P14" s="75"/>
      <c r="R14" s="75"/>
      <c r="T14" s="75"/>
    </row>
    <row r="15" spans="2:20" x14ac:dyDescent="0.25">
      <c r="B15" s="16" t="s">
        <v>201</v>
      </c>
      <c r="C15" s="10"/>
      <c r="D15" s="10"/>
      <c r="E15" s="10"/>
      <c r="F15" s="10"/>
      <c r="G15" s="77"/>
      <c r="H15" s="77"/>
      <c r="I15" s="77"/>
      <c r="K15" s="75"/>
      <c r="L15" s="12">
        <v>8596.0300000000007</v>
      </c>
      <c r="N15" s="75"/>
      <c r="P15" s="75"/>
      <c r="R15" s="75"/>
      <c r="T15" s="75"/>
    </row>
    <row r="16" spans="2:20" x14ac:dyDescent="0.25">
      <c r="B16" s="16"/>
      <c r="C16" s="10"/>
      <c r="D16" s="10"/>
      <c r="E16" s="10"/>
      <c r="F16" s="10"/>
      <c r="G16" s="77"/>
      <c r="H16" s="77"/>
      <c r="I16" s="77"/>
      <c r="K16" s="75"/>
      <c r="L16" s="12"/>
      <c r="N16" s="75"/>
      <c r="P16" s="75"/>
      <c r="R16" s="75"/>
      <c r="T16" s="75"/>
    </row>
    <row r="17" spans="2:20" x14ac:dyDescent="0.25">
      <c r="B17" s="17" t="s">
        <v>13</v>
      </c>
      <c r="C17" s="12">
        <f>SUM(C4:C12)</f>
        <v>42906.64</v>
      </c>
      <c r="D17" s="12">
        <f>SUM(D4:D12)</f>
        <v>60579.08</v>
      </c>
      <c r="E17" s="12">
        <f>SUM(E4:E12)</f>
        <v>71229.760000000009</v>
      </c>
      <c r="F17" s="12">
        <f t="shared" ref="F17:I17" si="0">SUM(F4:F16)</f>
        <v>65824.86</v>
      </c>
      <c r="G17" s="12">
        <f t="shared" si="0"/>
        <v>72794.98</v>
      </c>
      <c r="H17" s="12">
        <f t="shared" si="0"/>
        <v>70942.109999999986</v>
      </c>
      <c r="I17" s="12">
        <f t="shared" si="0"/>
        <v>71856.829999999987</v>
      </c>
      <c r="K17" s="12">
        <f>SUM(K4:K16)</f>
        <v>69893.274000000005</v>
      </c>
      <c r="L17" s="12">
        <f>SUM(L4:L16)</f>
        <v>80958.98</v>
      </c>
      <c r="N17" s="12">
        <f>SUM(N4:N16)</f>
        <v>72460.701750000007</v>
      </c>
      <c r="P17" s="12">
        <f>SUM(P4:P16)</f>
        <v>74264.626250000001</v>
      </c>
      <c r="R17" s="12">
        <f>SUM(R4:R16)</f>
        <v>76113.650656249985</v>
      </c>
      <c r="T17" s="12">
        <f>SUM(T4:T16)</f>
        <v>78008.900672656251</v>
      </c>
    </row>
    <row r="18" spans="2:20" x14ac:dyDescent="0.25">
      <c r="B18" s="16"/>
      <c r="C18" s="10"/>
      <c r="D18" s="10"/>
      <c r="E18" s="10"/>
      <c r="F18" s="10"/>
      <c r="G18" s="77"/>
      <c r="H18" s="77"/>
      <c r="I18" s="77"/>
      <c r="K18" s="75"/>
      <c r="L18" s="12"/>
      <c r="N18" s="75"/>
      <c r="P18" s="75"/>
      <c r="R18" s="75"/>
      <c r="T18" s="75"/>
    </row>
    <row r="19" spans="2:20" x14ac:dyDescent="0.25">
      <c r="B19" s="16" t="s">
        <v>49</v>
      </c>
      <c r="C19" s="10"/>
      <c r="D19" s="10"/>
      <c r="E19" s="10"/>
      <c r="F19" s="10"/>
      <c r="G19" s="77"/>
      <c r="H19" s="77"/>
      <c r="I19" s="77"/>
      <c r="K19" s="75"/>
      <c r="L19" s="12"/>
      <c r="N19" s="75"/>
      <c r="P19" s="75"/>
      <c r="R19" s="75"/>
      <c r="T19" s="75"/>
    </row>
    <row r="20" spans="2:20" x14ac:dyDescent="0.25">
      <c r="B20" s="16"/>
      <c r="C20" s="10"/>
      <c r="D20" s="10"/>
      <c r="E20" s="10"/>
      <c r="F20" s="10"/>
      <c r="G20" s="77"/>
      <c r="H20" s="77"/>
      <c r="I20" s="77"/>
      <c r="K20" s="75"/>
      <c r="L20" s="12"/>
      <c r="N20" s="75"/>
      <c r="P20" s="75"/>
      <c r="R20" s="75"/>
      <c r="T20" s="75"/>
    </row>
    <row r="21" spans="2:20" ht="45" x14ac:dyDescent="0.25">
      <c r="B21" s="16" t="s">
        <v>52</v>
      </c>
      <c r="C21" s="10"/>
      <c r="D21" s="10"/>
      <c r="E21" s="10">
        <v>4462</v>
      </c>
      <c r="F21" s="10">
        <v>4723</v>
      </c>
      <c r="G21" s="77">
        <v>4762</v>
      </c>
      <c r="H21" s="77">
        <v>2438</v>
      </c>
      <c r="I21" s="77">
        <v>1405</v>
      </c>
      <c r="K21" s="75">
        <v>1015</v>
      </c>
      <c r="L21" s="12">
        <v>438</v>
      </c>
      <c r="N21" s="75">
        <v>347</v>
      </c>
      <c r="P21" s="75">
        <v>0</v>
      </c>
      <c r="R21" s="75">
        <v>0</v>
      </c>
      <c r="T21" s="75">
        <v>0</v>
      </c>
    </row>
    <row r="22" spans="2:20" x14ac:dyDescent="0.25">
      <c r="C22" s="8"/>
      <c r="D22" s="8"/>
      <c r="E22" s="8"/>
      <c r="F22" s="8"/>
      <c r="G22" s="8"/>
      <c r="H22" s="8"/>
      <c r="I22" s="8"/>
      <c r="K22" s="8"/>
      <c r="L22" s="130"/>
      <c r="N22" s="8"/>
      <c r="P22" s="8"/>
      <c r="R22" s="8"/>
      <c r="T22" s="8"/>
    </row>
    <row r="23" spans="2:20" x14ac:dyDescent="0.25">
      <c r="B23" s="9" t="s">
        <v>101</v>
      </c>
      <c r="C23" s="10">
        <f t="shared" ref="C23:I23" si="1">SUM(C17+C21)</f>
        <v>42906.64</v>
      </c>
      <c r="D23" s="10">
        <f t="shared" si="1"/>
        <v>60579.08</v>
      </c>
      <c r="E23" s="10">
        <f t="shared" si="1"/>
        <v>75691.760000000009</v>
      </c>
      <c r="F23" s="10">
        <f t="shared" si="1"/>
        <v>70547.86</v>
      </c>
      <c r="G23" s="77">
        <f t="shared" si="1"/>
        <v>77556.98</v>
      </c>
      <c r="H23" s="77">
        <f t="shared" si="1"/>
        <v>73380.109999999986</v>
      </c>
      <c r="I23" s="77">
        <f t="shared" si="1"/>
        <v>73261.829999999987</v>
      </c>
      <c r="K23" s="75">
        <f>SUM(K17+K21)</f>
        <v>70908.274000000005</v>
      </c>
      <c r="L23" s="12">
        <f>SUM(L17+L21)</f>
        <v>81396.98</v>
      </c>
      <c r="N23" s="75">
        <f>SUM(N17+N21)</f>
        <v>72807.701750000007</v>
      </c>
      <c r="P23" s="75">
        <f>SUM(P17+P21)</f>
        <v>74264.626250000001</v>
      </c>
      <c r="R23" s="75">
        <f>SUM(R17+R21)</f>
        <v>76113.650656249985</v>
      </c>
      <c r="T23" s="75">
        <f>SUM(T17+T21)</f>
        <v>78008.900672656251</v>
      </c>
    </row>
    <row r="25" spans="2:20" x14ac:dyDescent="0.25">
      <c r="K25" s="89"/>
      <c r="L25" s="89"/>
      <c r="N25" s="89">
        <v>2.5000000000000001E-2</v>
      </c>
      <c r="P25" s="89">
        <v>2.5000000000000001E-2</v>
      </c>
      <c r="R25" s="89">
        <v>2.5000000000000001E-2</v>
      </c>
      <c r="T25" s="89">
        <v>2.5000000000000001E-2</v>
      </c>
    </row>
    <row r="26" spans="2:20" x14ac:dyDescent="0.25">
      <c r="N26" t="s">
        <v>147</v>
      </c>
      <c r="P26" t="s">
        <v>148</v>
      </c>
      <c r="R26" t="s">
        <v>148</v>
      </c>
      <c r="T26" t="s">
        <v>148</v>
      </c>
    </row>
    <row r="27" spans="2:20" x14ac:dyDescent="0.25">
      <c r="B27" t="s">
        <v>149</v>
      </c>
    </row>
  </sheetData>
  <pageMargins left="0.7" right="0.7" top="0.75" bottom="0.75" header="0.3" footer="0.3"/>
  <pageSetup paperSize="9"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3:P28"/>
  <sheetViews>
    <sheetView topLeftCell="A10" zoomScale="130" zoomScaleNormal="130" workbookViewId="0">
      <selection activeCell="I11" sqref="I11"/>
    </sheetView>
  </sheetViews>
  <sheetFormatPr defaultRowHeight="15" x14ac:dyDescent="0.25"/>
  <cols>
    <col min="2" max="2" width="36.42578125" bestFit="1" customWidth="1"/>
    <col min="4" max="4" width="15.42578125" bestFit="1" customWidth="1"/>
    <col min="5" max="5" width="12.42578125" bestFit="1" customWidth="1"/>
    <col min="7" max="7" width="12.42578125" bestFit="1" customWidth="1"/>
    <col min="8" max="8" width="9.85546875" bestFit="1" customWidth="1"/>
    <col min="9" max="9" width="12.42578125" bestFit="1" customWidth="1"/>
    <col min="10" max="10" width="9.85546875" bestFit="1" customWidth="1"/>
    <col min="11" max="11" width="12.42578125" bestFit="1" customWidth="1"/>
    <col min="12" max="12" width="10.85546875" bestFit="1" customWidth="1"/>
    <col min="13" max="13" width="12.42578125" bestFit="1" customWidth="1"/>
    <col min="14" max="14" width="9.85546875" bestFit="1" customWidth="1"/>
    <col min="15" max="15" width="12.42578125" bestFit="1" customWidth="1"/>
    <col min="16" max="16" width="9.85546875" bestFit="1" customWidth="1"/>
  </cols>
  <sheetData>
    <row r="3" spans="2:16" x14ac:dyDescent="0.25">
      <c r="I3" t="s">
        <v>150</v>
      </c>
    </row>
    <row r="4" spans="2:16" x14ac:dyDescent="0.25">
      <c r="B4" s="9" t="s">
        <v>19</v>
      </c>
      <c r="C4" s="9"/>
      <c r="D4" s="9"/>
      <c r="E4" s="162" t="s">
        <v>143</v>
      </c>
      <c r="F4" s="161"/>
      <c r="G4" s="162" t="s">
        <v>144</v>
      </c>
      <c r="H4" s="161"/>
      <c r="I4" s="162" t="s">
        <v>164</v>
      </c>
      <c r="J4" s="161"/>
      <c r="K4" s="160" t="s">
        <v>165</v>
      </c>
      <c r="L4" s="161"/>
      <c r="M4" s="160" t="s">
        <v>207</v>
      </c>
      <c r="N4" s="161"/>
      <c r="O4" s="160" t="s">
        <v>209</v>
      </c>
      <c r="P4" s="161"/>
    </row>
    <row r="5" spans="2:16" x14ac:dyDescent="0.25">
      <c r="B5" s="9" t="s">
        <v>20</v>
      </c>
      <c r="C5" s="9" t="s">
        <v>21</v>
      </c>
      <c r="D5" s="9" t="s">
        <v>38</v>
      </c>
      <c r="E5" s="98" t="s">
        <v>152</v>
      </c>
      <c r="F5" s="98" t="s">
        <v>10</v>
      </c>
      <c r="G5" s="98" t="s">
        <v>152</v>
      </c>
      <c r="H5" s="98" t="s">
        <v>10</v>
      </c>
      <c r="I5" s="98" t="s">
        <v>152</v>
      </c>
      <c r="J5" s="98" t="s">
        <v>10</v>
      </c>
      <c r="K5" s="98" t="s">
        <v>152</v>
      </c>
      <c r="L5" s="98" t="s">
        <v>10</v>
      </c>
      <c r="M5" s="98" t="s">
        <v>152</v>
      </c>
      <c r="N5" s="98" t="s">
        <v>10</v>
      </c>
      <c r="O5" s="98" t="s">
        <v>152</v>
      </c>
      <c r="P5" s="98" t="s">
        <v>10</v>
      </c>
    </row>
    <row r="6" spans="2:16" x14ac:dyDescent="0.25">
      <c r="B6" s="9" t="s">
        <v>22</v>
      </c>
      <c r="C6" s="9" t="s">
        <v>23</v>
      </c>
      <c r="D6" s="10">
        <v>125</v>
      </c>
      <c r="E6" s="9">
        <v>1</v>
      </c>
      <c r="F6" s="10">
        <f t="shared" ref="F6:F19" si="0">SUM(E6*D6)</f>
        <v>125</v>
      </c>
      <c r="G6" s="9">
        <v>1</v>
      </c>
      <c r="H6" s="10">
        <f t="shared" ref="H6:H19" si="1">SUM(G6*D6)</f>
        <v>125</v>
      </c>
      <c r="I6" s="9">
        <v>1</v>
      </c>
      <c r="J6" s="10">
        <f>SUM(D6*I6)</f>
        <v>125</v>
      </c>
      <c r="K6" s="9">
        <v>1</v>
      </c>
      <c r="L6" s="10">
        <f>SUM(D6*K6)</f>
        <v>125</v>
      </c>
      <c r="M6" s="9">
        <v>1</v>
      </c>
      <c r="N6" s="10">
        <f>SUM(D6*M6)</f>
        <v>125</v>
      </c>
      <c r="O6" s="9">
        <v>1</v>
      </c>
      <c r="P6" s="10">
        <f>SUM(D6*O6)</f>
        <v>125</v>
      </c>
    </row>
    <row r="7" spans="2:16" x14ac:dyDescent="0.25">
      <c r="B7" s="9" t="s">
        <v>24</v>
      </c>
      <c r="C7" s="9" t="s">
        <v>23</v>
      </c>
      <c r="D7" s="10">
        <v>145</v>
      </c>
      <c r="E7" s="9">
        <v>1</v>
      </c>
      <c r="F7" s="10">
        <f t="shared" si="0"/>
        <v>145</v>
      </c>
      <c r="G7" s="9">
        <v>2</v>
      </c>
      <c r="H7" s="10">
        <f t="shared" si="1"/>
        <v>290</v>
      </c>
      <c r="I7" s="9">
        <v>0</v>
      </c>
      <c r="J7" s="10">
        <f t="shared" ref="J7:J16" si="2">SUM(D7*I7)</f>
        <v>0</v>
      </c>
      <c r="K7" s="9">
        <v>2</v>
      </c>
      <c r="L7" s="10">
        <f t="shared" ref="L7:L19" si="3">SUM(D7*K7)</f>
        <v>290</v>
      </c>
      <c r="M7" s="9">
        <v>2</v>
      </c>
      <c r="N7" s="10">
        <f t="shared" ref="N7:N19" si="4">SUM(D7*M7)</f>
        <v>290</v>
      </c>
      <c r="O7" s="9">
        <v>2</v>
      </c>
      <c r="P7" s="10">
        <f t="shared" ref="P7:P19" si="5">SUM(D7*O7)</f>
        <v>290</v>
      </c>
    </row>
    <row r="8" spans="2:16" x14ac:dyDescent="0.25">
      <c r="B8" s="9" t="s">
        <v>206</v>
      </c>
      <c r="C8" s="9" t="s">
        <v>23</v>
      </c>
      <c r="D8" s="10">
        <v>145</v>
      </c>
      <c r="E8" s="9">
        <v>1</v>
      </c>
      <c r="F8" s="10">
        <f t="shared" si="0"/>
        <v>145</v>
      </c>
      <c r="G8" s="9">
        <v>2</v>
      </c>
      <c r="H8" s="10">
        <f t="shared" si="1"/>
        <v>290</v>
      </c>
      <c r="I8" s="9">
        <v>0</v>
      </c>
      <c r="J8" s="10">
        <f t="shared" si="2"/>
        <v>0</v>
      </c>
      <c r="K8" s="9">
        <v>2</v>
      </c>
      <c r="L8" s="10">
        <f t="shared" si="3"/>
        <v>290</v>
      </c>
      <c r="M8" s="9">
        <v>2</v>
      </c>
      <c r="N8" s="10">
        <f t="shared" si="4"/>
        <v>290</v>
      </c>
      <c r="O8" s="9">
        <v>2</v>
      </c>
      <c r="P8" s="10">
        <f t="shared" si="5"/>
        <v>290</v>
      </c>
    </row>
    <row r="9" spans="2:16" x14ac:dyDescent="0.25">
      <c r="B9" s="9" t="s">
        <v>25</v>
      </c>
      <c r="C9" s="9" t="s">
        <v>26</v>
      </c>
      <c r="D9" s="10">
        <v>60</v>
      </c>
      <c r="E9" s="9">
        <v>2</v>
      </c>
      <c r="F9" s="10">
        <f t="shared" si="0"/>
        <v>120</v>
      </c>
      <c r="G9" s="9">
        <v>2</v>
      </c>
      <c r="H9" s="10">
        <f t="shared" si="1"/>
        <v>120</v>
      </c>
      <c r="I9" s="9">
        <v>9</v>
      </c>
      <c r="J9" s="10">
        <f t="shared" si="2"/>
        <v>540</v>
      </c>
      <c r="K9" s="9">
        <v>2</v>
      </c>
      <c r="L9" s="10">
        <f t="shared" si="3"/>
        <v>120</v>
      </c>
      <c r="M9" s="9">
        <v>2</v>
      </c>
      <c r="N9" s="10">
        <f t="shared" si="4"/>
        <v>120</v>
      </c>
      <c r="O9" s="9">
        <v>2</v>
      </c>
      <c r="P9" s="10">
        <f t="shared" si="5"/>
        <v>120</v>
      </c>
    </row>
    <row r="10" spans="2:16" x14ac:dyDescent="0.25">
      <c r="B10" s="9" t="s">
        <v>12</v>
      </c>
      <c r="C10" s="9" t="s">
        <v>23</v>
      </c>
      <c r="D10" s="10">
        <v>95</v>
      </c>
      <c r="E10" s="9">
        <v>1</v>
      </c>
      <c r="F10" s="10">
        <f t="shared" si="0"/>
        <v>95</v>
      </c>
      <c r="G10" s="9">
        <v>1</v>
      </c>
      <c r="H10" s="10">
        <f t="shared" si="1"/>
        <v>95</v>
      </c>
      <c r="I10" s="9">
        <v>0</v>
      </c>
      <c r="J10" s="10">
        <f t="shared" si="2"/>
        <v>0</v>
      </c>
      <c r="K10" s="9">
        <v>2</v>
      </c>
      <c r="L10" s="10">
        <f t="shared" si="3"/>
        <v>190</v>
      </c>
      <c r="M10" s="9">
        <v>2</v>
      </c>
      <c r="N10" s="10">
        <f t="shared" si="4"/>
        <v>190</v>
      </c>
      <c r="O10" s="9">
        <v>2</v>
      </c>
      <c r="P10" s="10">
        <f t="shared" si="5"/>
        <v>190</v>
      </c>
    </row>
    <row r="11" spans="2:16" x14ac:dyDescent="0.25">
      <c r="B11" s="9" t="s">
        <v>27</v>
      </c>
      <c r="C11" s="9" t="s">
        <v>28</v>
      </c>
      <c r="D11" s="10"/>
      <c r="E11" s="9">
        <v>0</v>
      </c>
      <c r="F11" s="10">
        <f t="shared" si="0"/>
        <v>0</v>
      </c>
      <c r="G11" s="9">
        <v>0</v>
      </c>
      <c r="H11" s="10">
        <f t="shared" si="1"/>
        <v>0</v>
      </c>
      <c r="I11" s="9"/>
      <c r="J11" s="10">
        <f t="shared" si="2"/>
        <v>0</v>
      </c>
      <c r="K11" s="9">
        <v>0</v>
      </c>
      <c r="L11" s="10">
        <f t="shared" si="3"/>
        <v>0</v>
      </c>
      <c r="M11" s="9">
        <v>0</v>
      </c>
      <c r="N11" s="10">
        <f t="shared" si="4"/>
        <v>0</v>
      </c>
      <c r="O11" s="9">
        <v>0</v>
      </c>
      <c r="P11" s="10">
        <f t="shared" si="5"/>
        <v>0</v>
      </c>
    </row>
    <row r="12" spans="2:16" x14ac:dyDescent="0.25">
      <c r="B12" s="9" t="s">
        <v>29</v>
      </c>
      <c r="C12" s="9" t="s">
        <v>30</v>
      </c>
      <c r="D12" s="10">
        <v>110</v>
      </c>
      <c r="E12" s="9">
        <v>0</v>
      </c>
      <c r="F12" s="10">
        <f t="shared" si="0"/>
        <v>0</v>
      </c>
      <c r="G12" s="9">
        <v>0</v>
      </c>
      <c r="H12" s="10">
        <f t="shared" si="1"/>
        <v>0</v>
      </c>
      <c r="I12" s="9">
        <v>2</v>
      </c>
      <c r="J12" s="10">
        <f t="shared" si="2"/>
        <v>220</v>
      </c>
      <c r="K12" s="9">
        <v>2</v>
      </c>
      <c r="L12" s="10">
        <f t="shared" si="3"/>
        <v>220</v>
      </c>
      <c r="M12" s="9">
        <v>2</v>
      </c>
      <c r="N12" s="10">
        <f t="shared" si="4"/>
        <v>220</v>
      </c>
      <c r="O12" s="9">
        <v>2</v>
      </c>
      <c r="P12" s="10">
        <f t="shared" si="5"/>
        <v>220</v>
      </c>
    </row>
    <row r="13" spans="2:16" x14ac:dyDescent="0.25">
      <c r="B13" s="9" t="s">
        <v>31</v>
      </c>
      <c r="C13" s="9" t="s">
        <v>23</v>
      </c>
      <c r="D13" s="10">
        <v>69</v>
      </c>
      <c r="E13" s="9">
        <v>0</v>
      </c>
      <c r="F13" s="10">
        <f t="shared" si="0"/>
        <v>0</v>
      </c>
      <c r="G13" s="9">
        <v>1</v>
      </c>
      <c r="H13" s="10">
        <f t="shared" si="1"/>
        <v>69</v>
      </c>
      <c r="I13" s="9">
        <v>1</v>
      </c>
      <c r="J13" s="10">
        <f t="shared" si="2"/>
        <v>69</v>
      </c>
      <c r="K13" s="9">
        <v>1</v>
      </c>
      <c r="L13" s="10">
        <f t="shared" si="3"/>
        <v>69</v>
      </c>
      <c r="M13" s="9">
        <v>1</v>
      </c>
      <c r="N13" s="10">
        <f t="shared" si="4"/>
        <v>69</v>
      </c>
      <c r="O13" s="9">
        <v>1</v>
      </c>
      <c r="P13" s="10">
        <f t="shared" si="5"/>
        <v>69</v>
      </c>
    </row>
    <row r="14" spans="2:16" x14ac:dyDescent="0.25">
      <c r="B14" s="9" t="s">
        <v>32</v>
      </c>
      <c r="C14" s="9" t="s">
        <v>23</v>
      </c>
      <c r="D14" s="10">
        <v>220</v>
      </c>
      <c r="E14" s="9">
        <v>0</v>
      </c>
      <c r="F14" s="10">
        <f t="shared" si="0"/>
        <v>0</v>
      </c>
      <c r="G14" s="9">
        <v>0</v>
      </c>
      <c r="H14" s="10">
        <f t="shared" si="1"/>
        <v>0</v>
      </c>
      <c r="I14" s="9">
        <v>1</v>
      </c>
      <c r="J14" s="10">
        <f t="shared" si="2"/>
        <v>220</v>
      </c>
      <c r="K14" s="9">
        <v>1</v>
      </c>
      <c r="L14" s="10">
        <f t="shared" si="3"/>
        <v>220</v>
      </c>
      <c r="M14" s="9">
        <v>1</v>
      </c>
      <c r="N14" s="10">
        <f t="shared" si="4"/>
        <v>220</v>
      </c>
      <c r="O14" s="9">
        <v>1</v>
      </c>
      <c r="P14" s="10">
        <f t="shared" si="5"/>
        <v>220</v>
      </c>
    </row>
    <row r="15" spans="2:16" x14ac:dyDescent="0.25">
      <c r="B15" s="9" t="s">
        <v>97</v>
      </c>
      <c r="C15" s="9"/>
      <c r="D15" s="10">
        <v>250</v>
      </c>
      <c r="E15" s="9">
        <v>0</v>
      </c>
      <c r="F15" s="10">
        <f t="shared" si="0"/>
        <v>0</v>
      </c>
      <c r="G15" s="9">
        <v>0</v>
      </c>
      <c r="H15" s="10">
        <f t="shared" si="1"/>
        <v>0</v>
      </c>
      <c r="I15" s="9">
        <v>0</v>
      </c>
      <c r="J15" s="10">
        <f t="shared" si="2"/>
        <v>0</v>
      </c>
      <c r="K15" s="9">
        <v>0</v>
      </c>
      <c r="L15" s="10">
        <f t="shared" si="3"/>
        <v>0</v>
      </c>
      <c r="M15" s="9">
        <v>0</v>
      </c>
      <c r="N15" s="10">
        <f t="shared" si="4"/>
        <v>0</v>
      </c>
      <c r="O15" s="9">
        <v>0</v>
      </c>
      <c r="P15" s="10">
        <f t="shared" si="5"/>
        <v>0</v>
      </c>
    </row>
    <row r="16" spans="2:16" x14ac:dyDescent="0.25">
      <c r="B16" s="9" t="s">
        <v>33</v>
      </c>
      <c r="C16" s="9"/>
      <c r="D16" s="10">
        <v>250</v>
      </c>
      <c r="E16" s="9">
        <v>0</v>
      </c>
      <c r="F16" s="10">
        <f t="shared" si="0"/>
        <v>0</v>
      </c>
      <c r="G16" s="9">
        <v>0</v>
      </c>
      <c r="H16" s="10">
        <f t="shared" si="1"/>
        <v>0</v>
      </c>
      <c r="I16" s="9">
        <v>0</v>
      </c>
      <c r="J16" s="10">
        <f t="shared" si="2"/>
        <v>0</v>
      </c>
      <c r="K16" s="9">
        <v>0</v>
      </c>
      <c r="L16" s="10">
        <f t="shared" si="3"/>
        <v>0</v>
      </c>
      <c r="M16" s="9">
        <v>0</v>
      </c>
      <c r="N16" s="10">
        <f t="shared" si="4"/>
        <v>0</v>
      </c>
      <c r="O16" s="9">
        <v>0</v>
      </c>
      <c r="P16" s="10">
        <f t="shared" si="5"/>
        <v>0</v>
      </c>
    </row>
    <row r="17" spans="2:16" x14ac:dyDescent="0.25">
      <c r="B17" s="9" t="s">
        <v>96</v>
      </c>
      <c r="C17" s="9"/>
      <c r="D17" s="10"/>
      <c r="E17" s="9"/>
      <c r="F17" s="10">
        <f t="shared" si="0"/>
        <v>0</v>
      </c>
      <c r="G17" s="9">
        <v>0</v>
      </c>
      <c r="H17" s="10">
        <f t="shared" si="1"/>
        <v>0</v>
      </c>
      <c r="I17" s="9"/>
      <c r="J17" s="10"/>
      <c r="K17" s="9">
        <v>0</v>
      </c>
      <c r="L17" s="10">
        <f t="shared" si="3"/>
        <v>0</v>
      </c>
      <c r="M17" s="9">
        <v>0</v>
      </c>
      <c r="N17" s="10">
        <f t="shared" si="4"/>
        <v>0</v>
      </c>
      <c r="O17" s="9">
        <v>0</v>
      </c>
      <c r="P17" s="10">
        <f t="shared" si="5"/>
        <v>0</v>
      </c>
    </row>
    <row r="18" spans="2:16" x14ac:dyDescent="0.25">
      <c r="B18" s="9" t="s">
        <v>34</v>
      </c>
      <c r="C18" s="9"/>
      <c r="D18" s="10">
        <v>230</v>
      </c>
      <c r="E18" s="9">
        <v>0</v>
      </c>
      <c r="F18" s="10">
        <f t="shared" si="0"/>
        <v>0</v>
      </c>
      <c r="G18" s="9">
        <v>1</v>
      </c>
      <c r="H18" s="10">
        <f t="shared" si="1"/>
        <v>230</v>
      </c>
      <c r="I18" s="9"/>
      <c r="J18" s="10">
        <v>0</v>
      </c>
      <c r="K18" s="9">
        <v>0</v>
      </c>
      <c r="L18" s="10">
        <f t="shared" si="3"/>
        <v>0</v>
      </c>
      <c r="M18" s="9">
        <v>0</v>
      </c>
      <c r="N18" s="10">
        <f t="shared" si="4"/>
        <v>0</v>
      </c>
      <c r="O18" s="9">
        <v>0</v>
      </c>
      <c r="P18" s="10">
        <f t="shared" si="5"/>
        <v>0</v>
      </c>
    </row>
    <row r="19" spans="2:16" x14ac:dyDescent="0.25">
      <c r="B19" s="9" t="s">
        <v>35</v>
      </c>
      <c r="C19" s="9"/>
      <c r="D19" s="10">
        <v>415</v>
      </c>
      <c r="E19" s="9">
        <v>0</v>
      </c>
      <c r="F19" s="10">
        <f t="shared" si="0"/>
        <v>0</v>
      </c>
      <c r="G19" s="9">
        <v>0</v>
      </c>
      <c r="H19" s="10">
        <f t="shared" si="1"/>
        <v>0</v>
      </c>
      <c r="I19" s="9"/>
      <c r="J19" s="10">
        <v>0</v>
      </c>
      <c r="K19" s="9">
        <v>0</v>
      </c>
      <c r="L19" s="10">
        <f t="shared" si="3"/>
        <v>0</v>
      </c>
      <c r="M19" s="9">
        <v>0</v>
      </c>
      <c r="N19" s="10">
        <f t="shared" si="4"/>
        <v>0</v>
      </c>
      <c r="O19" s="9">
        <v>0</v>
      </c>
      <c r="P19" s="10">
        <f t="shared" si="5"/>
        <v>0</v>
      </c>
    </row>
    <row r="20" spans="2:16" x14ac:dyDescent="0.25">
      <c r="B20" s="9" t="s">
        <v>36</v>
      </c>
      <c r="C20" s="9"/>
      <c r="D20" s="10"/>
      <c r="E20" s="9"/>
      <c r="F20" s="9"/>
      <c r="G20" s="9"/>
      <c r="H20" s="9"/>
      <c r="I20" s="9"/>
      <c r="J20" s="10"/>
      <c r="K20" s="9"/>
      <c r="L20" s="9"/>
      <c r="M20" s="9"/>
      <c r="N20" s="9"/>
      <c r="O20" s="9"/>
      <c r="P20" s="9"/>
    </row>
    <row r="21" spans="2:16" x14ac:dyDescent="0.25">
      <c r="B21" s="9" t="s">
        <v>37</v>
      </c>
      <c r="C21" s="9"/>
      <c r="D21" s="10"/>
      <c r="E21" s="9"/>
      <c r="F21" s="9"/>
      <c r="G21" s="9"/>
      <c r="H21" s="9"/>
      <c r="I21" s="9"/>
      <c r="J21" s="10"/>
      <c r="K21" s="9"/>
      <c r="L21" s="9"/>
      <c r="M21" s="9"/>
      <c r="N21" s="9"/>
      <c r="O21" s="9"/>
      <c r="P21" s="9"/>
    </row>
    <row r="22" spans="2:16" x14ac:dyDescent="0.25">
      <c r="B22" s="9"/>
      <c r="C22" s="9"/>
      <c r="D22" s="10"/>
      <c r="E22" s="9"/>
      <c r="F22" s="9"/>
      <c r="G22" s="9"/>
      <c r="H22" s="9"/>
      <c r="I22" s="9"/>
      <c r="J22" s="10"/>
      <c r="K22" s="9"/>
      <c r="L22" s="9"/>
      <c r="M22" s="9"/>
      <c r="N22" s="9"/>
      <c r="O22" s="9"/>
      <c r="P22" s="9"/>
    </row>
    <row r="23" spans="2:16" x14ac:dyDescent="0.25">
      <c r="B23" s="11" t="s">
        <v>10</v>
      </c>
      <c r="C23" s="11" t="s">
        <v>177</v>
      </c>
      <c r="D23" s="12"/>
      <c r="E23" s="9"/>
      <c r="F23" s="12">
        <f>SUM(F6:F22)</f>
        <v>630</v>
      </c>
      <c r="G23" s="9"/>
      <c r="H23" s="12">
        <f>SUM(H6:H22)</f>
        <v>1219</v>
      </c>
      <c r="I23" s="11"/>
      <c r="J23" s="12">
        <f>SUM(J6:J22)</f>
        <v>1174</v>
      </c>
      <c r="K23" s="9"/>
      <c r="L23" s="12">
        <f>SUM(L6:L22)</f>
        <v>1524</v>
      </c>
      <c r="M23" s="9"/>
      <c r="N23" s="12">
        <f>SUM(N6:N22)</f>
        <v>1524</v>
      </c>
      <c r="O23" s="9"/>
      <c r="P23" s="12">
        <f>SUM(P6:P22)</f>
        <v>1524</v>
      </c>
    </row>
    <row r="24" spans="2:16" x14ac:dyDescent="0.25">
      <c r="D24" s="8"/>
    </row>
    <row r="25" spans="2:16" x14ac:dyDescent="0.25">
      <c r="B25" t="s">
        <v>39</v>
      </c>
      <c r="D25" s="8"/>
    </row>
    <row r="26" spans="2:16" x14ac:dyDescent="0.25">
      <c r="B26" t="s">
        <v>40</v>
      </c>
      <c r="D26" s="8"/>
    </row>
    <row r="27" spans="2:16" x14ac:dyDescent="0.25">
      <c r="D27" s="8"/>
    </row>
    <row r="28" spans="2:16" x14ac:dyDescent="0.25">
      <c r="D28" s="8"/>
    </row>
  </sheetData>
  <mergeCells count="6">
    <mergeCell ref="O4:P4"/>
    <mergeCell ref="E4:F4"/>
    <mergeCell ref="G4:H4"/>
    <mergeCell ref="K4:L4"/>
    <mergeCell ref="I4:J4"/>
    <mergeCell ref="M4:N4"/>
  </mergeCells>
  <pageMargins left="0.7" right="0.7" top="0.75" bottom="0.75" header="0.3" footer="0.3"/>
  <pageSetup paperSize="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H134"/>
  <sheetViews>
    <sheetView topLeftCell="A61" zoomScale="120" zoomScaleNormal="120" workbookViewId="0">
      <selection activeCell="B62" sqref="B62"/>
    </sheetView>
  </sheetViews>
  <sheetFormatPr defaultRowHeight="15" x14ac:dyDescent="0.25"/>
  <cols>
    <col min="2" max="2" width="39" bestFit="1" customWidth="1"/>
    <col min="3" max="3" width="9.85546875" customWidth="1"/>
    <col min="4" max="4" width="12.140625" bestFit="1" customWidth="1"/>
    <col min="6" max="6" width="44" bestFit="1" customWidth="1"/>
    <col min="7" max="7" width="10.140625" bestFit="1" customWidth="1"/>
    <col min="8" max="8" width="15.85546875" bestFit="1" customWidth="1"/>
  </cols>
  <sheetData>
    <row r="2" spans="2:4" x14ac:dyDescent="0.25">
      <c r="B2" s="13" t="s">
        <v>65</v>
      </c>
      <c r="C2" s="13"/>
    </row>
    <row r="3" spans="2:4" x14ac:dyDescent="0.25">
      <c r="D3" s="8"/>
    </row>
    <row r="4" spans="2:4" ht="15.75" thickBot="1" x14ac:dyDescent="0.3">
      <c r="B4" t="s">
        <v>44</v>
      </c>
      <c r="D4" s="8"/>
    </row>
    <row r="5" spans="2:4" x14ac:dyDescent="0.25">
      <c r="B5" s="45" t="s">
        <v>53</v>
      </c>
      <c r="C5" s="65" t="s">
        <v>109</v>
      </c>
      <c r="D5" s="46">
        <v>58482</v>
      </c>
    </row>
    <row r="6" spans="2:4" x14ac:dyDescent="0.25">
      <c r="B6" s="47" t="s">
        <v>54</v>
      </c>
      <c r="C6" s="66"/>
      <c r="D6" s="48">
        <v>68.319999999999993</v>
      </c>
    </row>
    <row r="7" spans="2:4" x14ac:dyDescent="0.25">
      <c r="B7" s="47" t="s">
        <v>55</v>
      </c>
      <c r="C7" s="66"/>
      <c r="D7" s="48">
        <v>59651.64</v>
      </c>
    </row>
    <row r="8" spans="2:4" x14ac:dyDescent="0.25">
      <c r="B8" s="49" t="s">
        <v>56</v>
      </c>
      <c r="C8" s="67"/>
      <c r="D8" s="48"/>
    </row>
    <row r="9" spans="2:4" x14ac:dyDescent="0.25">
      <c r="B9" s="47" t="s">
        <v>57</v>
      </c>
      <c r="C9" s="66"/>
      <c r="D9" s="48">
        <v>60531.519999999997</v>
      </c>
    </row>
    <row r="10" spans="2:4" x14ac:dyDescent="0.25">
      <c r="B10" s="47"/>
      <c r="C10" s="66"/>
      <c r="D10" s="48"/>
    </row>
    <row r="11" spans="2:4" x14ac:dyDescent="0.25">
      <c r="B11" s="47" t="s">
        <v>58</v>
      </c>
      <c r="C11" s="66"/>
      <c r="D11" s="48"/>
    </row>
    <row r="12" spans="2:4" x14ac:dyDescent="0.25">
      <c r="B12" s="47"/>
      <c r="C12" s="66"/>
      <c r="D12" s="48"/>
    </row>
    <row r="13" spans="2:4" ht="30" x14ac:dyDescent="0.25">
      <c r="B13" s="52" t="s">
        <v>181</v>
      </c>
      <c r="C13" s="68"/>
      <c r="D13" s="48">
        <v>62020</v>
      </c>
    </row>
    <row r="14" spans="2:4" x14ac:dyDescent="0.25">
      <c r="B14" s="47"/>
      <c r="C14" s="66"/>
      <c r="D14" s="48"/>
    </row>
    <row r="15" spans="2:4" x14ac:dyDescent="0.25">
      <c r="B15" s="49" t="s">
        <v>59</v>
      </c>
      <c r="C15" s="67"/>
      <c r="D15" s="53">
        <v>61802.68</v>
      </c>
    </row>
    <row r="16" spans="2:4" ht="30.75" thickBot="1" x14ac:dyDescent="0.3">
      <c r="B16" s="50" t="s">
        <v>60</v>
      </c>
      <c r="C16" s="69"/>
      <c r="D16" s="51">
        <v>4723</v>
      </c>
    </row>
    <row r="17" spans="2:7" x14ac:dyDescent="0.25">
      <c r="C17" s="70"/>
      <c r="D17" s="8"/>
    </row>
    <row r="18" spans="2:7" ht="15.75" thickBot="1" x14ac:dyDescent="0.3">
      <c r="C18" s="70"/>
      <c r="D18" s="8"/>
    </row>
    <row r="19" spans="2:7" x14ac:dyDescent="0.25">
      <c r="B19" s="54" t="s">
        <v>105</v>
      </c>
      <c r="C19" s="71">
        <v>2.5999999999999999E-2</v>
      </c>
      <c r="D19" s="46">
        <v>62103</v>
      </c>
    </row>
    <row r="20" spans="2:7" x14ac:dyDescent="0.25">
      <c r="B20" s="47" t="s">
        <v>61</v>
      </c>
      <c r="C20" s="66"/>
      <c r="D20" s="48">
        <v>70.09</v>
      </c>
    </row>
    <row r="21" spans="2:7" x14ac:dyDescent="0.25">
      <c r="B21" s="47" t="s">
        <v>62</v>
      </c>
      <c r="C21" s="66"/>
      <c r="D21" s="48">
        <v>1.77</v>
      </c>
    </row>
    <row r="22" spans="2:7" x14ac:dyDescent="0.25">
      <c r="B22" s="47" t="s">
        <v>63</v>
      </c>
      <c r="C22" s="66"/>
      <c r="D22" s="48">
        <v>0.03</v>
      </c>
    </row>
    <row r="23" spans="2:7" x14ac:dyDescent="0.25">
      <c r="B23" s="47"/>
      <c r="C23" s="66"/>
      <c r="D23" s="48"/>
    </row>
    <row r="24" spans="2:7" ht="15.75" thickBot="1" x14ac:dyDescent="0.3">
      <c r="B24" s="55" t="s">
        <v>64</v>
      </c>
      <c r="C24" s="72"/>
      <c r="D24" s="51"/>
    </row>
    <row r="25" spans="2:7" x14ac:dyDescent="0.25">
      <c r="C25" s="70"/>
      <c r="D25" s="8"/>
    </row>
    <row r="26" spans="2:7" ht="15.75" thickBot="1" x14ac:dyDescent="0.3">
      <c r="C26" s="70"/>
    </row>
    <row r="27" spans="2:7" x14ac:dyDescent="0.25">
      <c r="B27" s="54" t="s">
        <v>107</v>
      </c>
      <c r="C27" s="71"/>
      <c r="D27" s="46">
        <v>62103</v>
      </c>
      <c r="F27" s="56" t="s">
        <v>104</v>
      </c>
      <c r="G27" s="57"/>
    </row>
    <row r="28" spans="2:7" ht="30" x14ac:dyDescent="0.25">
      <c r="B28" s="52" t="s">
        <v>110</v>
      </c>
      <c r="C28" s="66">
        <v>2.5000000000000001E-2</v>
      </c>
      <c r="D28" s="48">
        <f>SUM(D27*C28)</f>
        <v>1552.575</v>
      </c>
      <c r="F28" s="58"/>
      <c r="G28" s="59"/>
    </row>
    <row r="29" spans="2:7" x14ac:dyDescent="0.25">
      <c r="B29" s="47" t="s">
        <v>182</v>
      </c>
      <c r="C29" s="66"/>
      <c r="D29" s="48">
        <v>63656</v>
      </c>
      <c r="F29" s="60" t="s">
        <v>183</v>
      </c>
      <c r="G29" s="62">
        <v>63656</v>
      </c>
    </row>
    <row r="30" spans="2:7" ht="15.75" thickBot="1" x14ac:dyDescent="0.3">
      <c r="B30" s="47"/>
      <c r="C30" s="66"/>
      <c r="D30" s="63"/>
      <c r="F30" s="61" t="s">
        <v>103</v>
      </c>
      <c r="G30" s="64">
        <v>878</v>
      </c>
    </row>
    <row r="31" spans="2:7" ht="30" x14ac:dyDescent="0.25">
      <c r="B31" s="52" t="s">
        <v>106</v>
      </c>
      <c r="C31" s="68"/>
      <c r="D31" s="48">
        <f>SUM(D29/878)</f>
        <v>72.501138952164013</v>
      </c>
      <c r="F31" s="73" t="s">
        <v>111</v>
      </c>
    </row>
    <row r="32" spans="2:7" x14ac:dyDescent="0.25">
      <c r="B32" s="47" t="s">
        <v>178</v>
      </c>
      <c r="C32" s="66"/>
      <c r="D32" s="48">
        <f>SUM(D31-D20)</f>
        <v>2.4111389521640092</v>
      </c>
    </row>
    <row r="33" spans="2:7" ht="15.75" thickBot="1" x14ac:dyDescent="0.3">
      <c r="B33" s="55" t="s">
        <v>63</v>
      </c>
      <c r="C33" s="72"/>
      <c r="D33" s="51">
        <f>SUM(D32/52)</f>
        <v>4.6368056772384793E-2</v>
      </c>
    </row>
    <row r="34" spans="2:7" x14ac:dyDescent="0.25">
      <c r="C34" s="70"/>
    </row>
    <row r="35" spans="2:7" ht="15.75" thickBot="1" x14ac:dyDescent="0.3">
      <c r="C35" s="70"/>
    </row>
    <row r="36" spans="2:7" x14ac:dyDescent="0.25">
      <c r="B36" s="54" t="s">
        <v>107</v>
      </c>
      <c r="C36" s="71"/>
      <c r="D36" s="46">
        <v>63656</v>
      </c>
      <c r="F36" s="56" t="s">
        <v>104</v>
      </c>
      <c r="G36" s="57"/>
    </row>
    <row r="37" spans="2:7" x14ac:dyDescent="0.25">
      <c r="B37" s="52" t="s">
        <v>116</v>
      </c>
      <c r="C37" s="66">
        <v>2.5000000000000001E-2</v>
      </c>
      <c r="D37" s="48">
        <f>SUM(D36*C37)</f>
        <v>1591.4</v>
      </c>
      <c r="F37" s="58"/>
      <c r="G37" s="59"/>
    </row>
    <row r="38" spans="2:7" x14ac:dyDescent="0.25">
      <c r="B38" s="47" t="s">
        <v>184</v>
      </c>
      <c r="C38" s="66"/>
      <c r="D38" s="48">
        <f>SUM(D36:D37)</f>
        <v>65247.4</v>
      </c>
      <c r="F38" s="60" t="s">
        <v>183</v>
      </c>
      <c r="G38" s="62">
        <v>65247.4</v>
      </c>
    </row>
    <row r="39" spans="2:7" ht="15.75" thickBot="1" x14ac:dyDescent="0.3">
      <c r="B39" s="47"/>
      <c r="C39" s="66"/>
      <c r="D39" s="63"/>
      <c r="F39" s="61" t="s">
        <v>103</v>
      </c>
      <c r="G39" s="64">
        <v>878</v>
      </c>
    </row>
    <row r="40" spans="2:7" ht="30" x14ac:dyDescent="0.25">
      <c r="B40" s="52" t="s">
        <v>118</v>
      </c>
      <c r="C40" s="74">
        <v>878</v>
      </c>
      <c r="D40" s="48">
        <f>SUM(D38/878)</f>
        <v>74.313667425968106</v>
      </c>
      <c r="F40" s="73" t="s">
        <v>117</v>
      </c>
    </row>
    <row r="41" spans="2:7" x14ac:dyDescent="0.25">
      <c r="B41" s="47" t="s">
        <v>178</v>
      </c>
      <c r="C41" s="66"/>
      <c r="D41" s="48">
        <f>SUM(D40-D31)</f>
        <v>1.8125284738040932</v>
      </c>
    </row>
    <row r="42" spans="2:7" ht="15.75" thickBot="1" x14ac:dyDescent="0.3">
      <c r="B42" s="55" t="s">
        <v>63</v>
      </c>
      <c r="C42" s="72"/>
      <c r="D42" s="51">
        <f>SUM(D41/52)</f>
        <v>3.4856316803924869E-2</v>
      </c>
    </row>
    <row r="43" spans="2:7" x14ac:dyDescent="0.25">
      <c r="C43" s="70"/>
    </row>
    <row r="44" spans="2:7" ht="15.75" thickBot="1" x14ac:dyDescent="0.3">
      <c r="C44" s="70"/>
    </row>
    <row r="45" spans="2:7" x14ac:dyDescent="0.25">
      <c r="B45" s="54" t="s">
        <v>115</v>
      </c>
      <c r="C45" s="71"/>
      <c r="D45" s="46">
        <f>D38</f>
        <v>65247.4</v>
      </c>
      <c r="F45" s="56" t="s">
        <v>104</v>
      </c>
      <c r="G45" s="57"/>
    </row>
    <row r="46" spans="2:7" x14ac:dyDescent="0.25">
      <c r="B46" s="52" t="s">
        <v>116</v>
      </c>
      <c r="C46" s="66">
        <v>0.06</v>
      </c>
      <c r="D46" s="48">
        <f>SUM(D45*C46)</f>
        <v>3914.8440000000001</v>
      </c>
      <c r="F46" s="58"/>
      <c r="G46" s="59"/>
    </row>
    <row r="47" spans="2:7" ht="30" x14ac:dyDescent="0.25">
      <c r="B47" s="47" t="s">
        <v>185</v>
      </c>
      <c r="C47" s="66"/>
      <c r="D47" s="48">
        <f>SUM(D45:D46)-0.24</f>
        <v>69162.004000000001</v>
      </c>
      <c r="F47" s="60" t="s">
        <v>180</v>
      </c>
      <c r="G47" s="62"/>
    </row>
    <row r="48" spans="2:7" ht="15.75" thickBot="1" x14ac:dyDescent="0.3">
      <c r="B48" s="47"/>
      <c r="C48" s="66"/>
      <c r="D48" s="63"/>
      <c r="F48" s="61" t="s">
        <v>103</v>
      </c>
      <c r="G48" s="64">
        <v>878</v>
      </c>
    </row>
    <row r="49" spans="2:8" ht="30" x14ac:dyDescent="0.25">
      <c r="B49" s="52" t="s">
        <v>118</v>
      </c>
      <c r="C49" s="74">
        <v>878</v>
      </c>
      <c r="D49" s="48">
        <f>SUM(D47/878)</f>
        <v>78.772214123006833</v>
      </c>
      <c r="F49" s="73" t="s">
        <v>189</v>
      </c>
    </row>
    <row r="50" spans="2:8" x14ac:dyDescent="0.25">
      <c r="B50" s="47" t="s">
        <v>178</v>
      </c>
      <c r="C50" s="66"/>
      <c r="D50" s="48">
        <f>SUM(D49-D40)</f>
        <v>4.4585466970387273</v>
      </c>
    </row>
    <row r="51" spans="2:8" ht="15.75" thickBot="1" x14ac:dyDescent="0.3">
      <c r="B51" s="55" t="s">
        <v>63</v>
      </c>
      <c r="C51" s="72"/>
      <c r="D51" s="51">
        <f>SUM(D50/52)</f>
        <v>8.5741282635360141E-2</v>
      </c>
    </row>
    <row r="52" spans="2:8" x14ac:dyDescent="0.25">
      <c r="C52" s="70"/>
    </row>
    <row r="53" spans="2:8" ht="15.75" thickBot="1" x14ac:dyDescent="0.3">
      <c r="C53" s="70"/>
    </row>
    <row r="54" spans="2:8" x14ac:dyDescent="0.25">
      <c r="B54" s="136" t="s">
        <v>193</v>
      </c>
      <c r="C54" s="137"/>
      <c r="D54" s="138">
        <f>D47</f>
        <v>69162.004000000001</v>
      </c>
      <c r="E54" s="133"/>
      <c r="F54" s="139" t="s">
        <v>104</v>
      </c>
      <c r="G54" s="140"/>
      <c r="H54" s="133"/>
    </row>
    <row r="55" spans="2:8" x14ac:dyDescent="0.25">
      <c r="B55" s="141" t="s">
        <v>116</v>
      </c>
      <c r="C55" s="142">
        <v>0</v>
      </c>
      <c r="D55" s="143">
        <f>SUM(D54*C55)</f>
        <v>0</v>
      </c>
      <c r="E55" s="133"/>
      <c r="F55" s="144"/>
      <c r="G55" s="145"/>
      <c r="H55" s="133"/>
    </row>
    <row r="56" spans="2:8" ht="30" x14ac:dyDescent="0.25">
      <c r="B56" s="146" t="s">
        <v>179</v>
      </c>
      <c r="C56" s="142"/>
      <c r="D56" s="143">
        <f>SUM(D54:D55)</f>
        <v>69162.004000000001</v>
      </c>
      <c r="E56" s="133"/>
      <c r="F56" s="147" t="s">
        <v>180</v>
      </c>
      <c r="G56" s="148"/>
      <c r="H56" s="133"/>
    </row>
    <row r="57" spans="2:8" ht="15.75" thickBot="1" x14ac:dyDescent="0.3">
      <c r="B57" s="146"/>
      <c r="C57" s="142"/>
      <c r="D57" s="149"/>
      <c r="E57" s="133"/>
      <c r="F57" s="150" t="s">
        <v>103</v>
      </c>
      <c r="G57" s="151">
        <v>878</v>
      </c>
      <c r="H57" s="133"/>
    </row>
    <row r="58" spans="2:8" ht="30" x14ac:dyDescent="0.25">
      <c r="B58" s="141" t="s">
        <v>118</v>
      </c>
      <c r="C58" s="152">
        <v>878</v>
      </c>
      <c r="D58" s="143">
        <f>SUM(D56/878)</f>
        <v>78.772214123006833</v>
      </c>
      <c r="E58" s="133"/>
      <c r="F58" s="73" t="s">
        <v>117</v>
      </c>
      <c r="G58" s="133"/>
      <c r="H58" s="133"/>
    </row>
    <row r="59" spans="2:8" x14ac:dyDescent="0.25">
      <c r="B59" s="146" t="s">
        <v>178</v>
      </c>
      <c r="C59" s="142"/>
      <c r="D59" s="143">
        <f>SUM(D58-D49)</f>
        <v>0</v>
      </c>
      <c r="E59" s="133"/>
      <c r="F59" s="133"/>
      <c r="G59" s="133"/>
      <c r="H59" s="133"/>
    </row>
    <row r="60" spans="2:8" ht="15.75" thickBot="1" x14ac:dyDescent="0.3">
      <c r="B60" s="153" t="s">
        <v>63</v>
      </c>
      <c r="C60" s="154"/>
      <c r="D60" s="155">
        <f>SUM(D59/52)</f>
        <v>0</v>
      </c>
      <c r="E60" s="133"/>
      <c r="F60" s="133"/>
      <c r="G60" s="133"/>
      <c r="H60" s="133"/>
    </row>
    <row r="61" spans="2:8" x14ac:dyDescent="0.25">
      <c r="C61" s="70"/>
    </row>
    <row r="62" spans="2:8" x14ac:dyDescent="0.25">
      <c r="C62" s="70"/>
    </row>
    <row r="63" spans="2:8" ht="15.75" thickBot="1" x14ac:dyDescent="0.3">
      <c r="C63" s="70"/>
    </row>
    <row r="64" spans="2:8" x14ac:dyDescent="0.25">
      <c r="B64" s="103" t="s">
        <v>125</v>
      </c>
      <c r="C64" s="104"/>
      <c r="D64" s="105">
        <v>69162</v>
      </c>
      <c r="E64" s="106"/>
      <c r="F64" s="107" t="s">
        <v>104</v>
      </c>
      <c r="G64" s="108"/>
    </row>
    <row r="65" spans="2:7" x14ac:dyDescent="0.25">
      <c r="B65" s="109" t="s">
        <v>116</v>
      </c>
      <c r="C65" s="110">
        <v>2.5000000000000001E-2</v>
      </c>
      <c r="D65" s="111">
        <f>SUM(D64*C65)</f>
        <v>1729.0500000000002</v>
      </c>
      <c r="E65" s="106"/>
      <c r="F65" s="112"/>
      <c r="G65" s="113"/>
    </row>
    <row r="66" spans="2:7" ht="30" x14ac:dyDescent="0.25">
      <c r="B66" s="114" t="s">
        <v>213</v>
      </c>
      <c r="C66" s="110"/>
      <c r="D66" s="111">
        <f>SUM(D64:D65)</f>
        <v>70891.05</v>
      </c>
      <c r="E66" s="106"/>
      <c r="F66" s="115" t="s">
        <v>180</v>
      </c>
      <c r="G66" s="116"/>
    </row>
    <row r="67" spans="2:7" ht="15.75" thickBot="1" x14ac:dyDescent="0.3">
      <c r="B67" s="114"/>
      <c r="C67" s="110"/>
      <c r="D67" s="117"/>
      <c r="E67" s="106"/>
      <c r="F67" s="118" t="s">
        <v>103</v>
      </c>
      <c r="G67" s="119">
        <v>878</v>
      </c>
    </row>
    <row r="68" spans="2:7" ht="30" x14ac:dyDescent="0.25">
      <c r="B68" s="109" t="s">
        <v>118</v>
      </c>
      <c r="C68" s="120">
        <v>878</v>
      </c>
      <c r="D68" s="111">
        <f>SUM(D66/878)</f>
        <v>80.741514806378134</v>
      </c>
      <c r="E68" s="106"/>
      <c r="F68" s="121" t="s">
        <v>117</v>
      </c>
      <c r="G68" s="106"/>
    </row>
    <row r="69" spans="2:7" x14ac:dyDescent="0.25">
      <c r="B69" s="114" t="s">
        <v>178</v>
      </c>
      <c r="C69" s="110"/>
      <c r="D69" s="111">
        <f>SUM(D68-D59)</f>
        <v>80.741514806378134</v>
      </c>
      <c r="E69" s="106"/>
      <c r="F69" s="106"/>
      <c r="G69" s="106"/>
    </row>
    <row r="70" spans="2:7" ht="15.75" thickBot="1" x14ac:dyDescent="0.3">
      <c r="B70" s="122" t="s">
        <v>63</v>
      </c>
      <c r="C70" s="123"/>
      <c r="D70" s="124">
        <f>SUM(D69/52)</f>
        <v>1.552721438584195</v>
      </c>
      <c r="E70" s="106"/>
      <c r="F70" s="106"/>
      <c r="G70" s="106"/>
    </row>
    <row r="71" spans="2:7" x14ac:dyDescent="0.25">
      <c r="C71" s="70"/>
    </row>
    <row r="72" spans="2:7" x14ac:dyDescent="0.25">
      <c r="C72" s="70"/>
    </row>
    <row r="73" spans="2:7" x14ac:dyDescent="0.25">
      <c r="C73" s="70"/>
    </row>
    <row r="74" spans="2:7" x14ac:dyDescent="0.25">
      <c r="C74" s="70"/>
    </row>
    <row r="75" spans="2:7" x14ac:dyDescent="0.25">
      <c r="C75" s="70"/>
    </row>
    <row r="76" spans="2:7" x14ac:dyDescent="0.25">
      <c r="C76" s="70"/>
    </row>
    <row r="77" spans="2:7" x14ac:dyDescent="0.25">
      <c r="C77" s="70"/>
    </row>
    <row r="78" spans="2:7" x14ac:dyDescent="0.25">
      <c r="C78" s="70"/>
    </row>
    <row r="79" spans="2:7" x14ac:dyDescent="0.25">
      <c r="C79" s="70"/>
    </row>
    <row r="80" spans="2:7" x14ac:dyDescent="0.25">
      <c r="C80" s="70"/>
    </row>
    <row r="81" spans="3:3" x14ac:dyDescent="0.25">
      <c r="C81" s="70"/>
    </row>
    <row r="82" spans="3:3" x14ac:dyDescent="0.25">
      <c r="C82" s="70"/>
    </row>
    <row r="83" spans="3:3" x14ac:dyDescent="0.25">
      <c r="C83" s="70"/>
    </row>
    <row r="84" spans="3:3" x14ac:dyDescent="0.25">
      <c r="C84" s="70"/>
    </row>
    <row r="85" spans="3:3" x14ac:dyDescent="0.25">
      <c r="C85" s="70"/>
    </row>
    <row r="86" spans="3:3" x14ac:dyDescent="0.25">
      <c r="C86" s="70"/>
    </row>
    <row r="87" spans="3:3" x14ac:dyDescent="0.25">
      <c r="C87" s="70"/>
    </row>
    <row r="88" spans="3:3" x14ac:dyDescent="0.25">
      <c r="C88" s="70"/>
    </row>
    <row r="89" spans="3:3" x14ac:dyDescent="0.25">
      <c r="C89" s="70"/>
    </row>
    <row r="90" spans="3:3" x14ac:dyDescent="0.25">
      <c r="C90" s="70"/>
    </row>
    <row r="91" spans="3:3" x14ac:dyDescent="0.25">
      <c r="C91" s="70"/>
    </row>
    <row r="92" spans="3:3" x14ac:dyDescent="0.25">
      <c r="C92" s="70"/>
    </row>
    <row r="93" spans="3:3" x14ac:dyDescent="0.25">
      <c r="C93" s="70"/>
    </row>
    <row r="94" spans="3:3" x14ac:dyDescent="0.25">
      <c r="C94" s="70"/>
    </row>
    <row r="95" spans="3:3" x14ac:dyDescent="0.25">
      <c r="C95" s="70"/>
    </row>
    <row r="96" spans="3:3" x14ac:dyDescent="0.25">
      <c r="C96" s="70"/>
    </row>
    <row r="97" spans="3:3" x14ac:dyDescent="0.25">
      <c r="C97" s="70"/>
    </row>
    <row r="98" spans="3:3" x14ac:dyDescent="0.25">
      <c r="C98" s="70"/>
    </row>
    <row r="99" spans="3:3" x14ac:dyDescent="0.25">
      <c r="C99" s="70"/>
    </row>
    <row r="100" spans="3:3" x14ac:dyDescent="0.25">
      <c r="C100" s="70"/>
    </row>
    <row r="101" spans="3:3" x14ac:dyDescent="0.25">
      <c r="C101" s="70"/>
    </row>
    <row r="102" spans="3:3" x14ac:dyDescent="0.25">
      <c r="C102" s="70"/>
    </row>
    <row r="103" spans="3:3" x14ac:dyDescent="0.25">
      <c r="C103" s="70"/>
    </row>
    <row r="104" spans="3:3" x14ac:dyDescent="0.25">
      <c r="C104" s="70"/>
    </row>
    <row r="105" spans="3:3" x14ac:dyDescent="0.25">
      <c r="C105" s="70"/>
    </row>
    <row r="106" spans="3:3" x14ac:dyDescent="0.25">
      <c r="C106" s="70"/>
    </row>
    <row r="107" spans="3:3" x14ac:dyDescent="0.25">
      <c r="C107" s="70"/>
    </row>
    <row r="108" spans="3:3" x14ac:dyDescent="0.25">
      <c r="C108" s="70"/>
    </row>
    <row r="109" spans="3:3" x14ac:dyDescent="0.25">
      <c r="C109" s="70"/>
    </row>
    <row r="110" spans="3:3" x14ac:dyDescent="0.25">
      <c r="C110" s="70"/>
    </row>
    <row r="111" spans="3:3" x14ac:dyDescent="0.25">
      <c r="C111" s="70"/>
    </row>
    <row r="112" spans="3:3" x14ac:dyDescent="0.25">
      <c r="C112" s="70"/>
    </row>
    <row r="113" spans="3:3" x14ac:dyDescent="0.25">
      <c r="C113" s="70"/>
    </row>
    <row r="114" spans="3:3" x14ac:dyDescent="0.25">
      <c r="C114" s="70"/>
    </row>
    <row r="115" spans="3:3" x14ac:dyDescent="0.25">
      <c r="C115" s="70"/>
    </row>
    <row r="116" spans="3:3" x14ac:dyDescent="0.25">
      <c r="C116" s="70"/>
    </row>
    <row r="117" spans="3:3" x14ac:dyDescent="0.25">
      <c r="C117" s="70"/>
    </row>
    <row r="118" spans="3:3" x14ac:dyDescent="0.25">
      <c r="C118" s="70"/>
    </row>
    <row r="119" spans="3:3" x14ac:dyDescent="0.25">
      <c r="C119" s="70"/>
    </row>
    <row r="120" spans="3:3" x14ac:dyDescent="0.25">
      <c r="C120" s="70"/>
    </row>
    <row r="121" spans="3:3" x14ac:dyDescent="0.25">
      <c r="C121" s="70"/>
    </row>
    <row r="122" spans="3:3" x14ac:dyDescent="0.25">
      <c r="C122" s="70"/>
    </row>
    <row r="123" spans="3:3" x14ac:dyDescent="0.25">
      <c r="C123" s="70"/>
    </row>
    <row r="124" spans="3:3" x14ac:dyDescent="0.25">
      <c r="C124" s="70"/>
    </row>
    <row r="125" spans="3:3" x14ac:dyDescent="0.25">
      <c r="C125" s="70"/>
    </row>
    <row r="126" spans="3:3" x14ac:dyDescent="0.25">
      <c r="C126" s="70"/>
    </row>
    <row r="127" spans="3:3" x14ac:dyDescent="0.25">
      <c r="C127" s="70"/>
    </row>
    <row r="128" spans="3:3" x14ac:dyDescent="0.25">
      <c r="C128" s="70"/>
    </row>
    <row r="129" spans="3:3" x14ac:dyDescent="0.25">
      <c r="C129" s="70"/>
    </row>
    <row r="130" spans="3:3" x14ac:dyDescent="0.25">
      <c r="C130" s="70"/>
    </row>
    <row r="131" spans="3:3" x14ac:dyDescent="0.25">
      <c r="C131" s="70"/>
    </row>
    <row r="132" spans="3:3" x14ac:dyDescent="0.25">
      <c r="C132" s="70"/>
    </row>
    <row r="133" spans="3:3" x14ac:dyDescent="0.25">
      <c r="C133" s="70"/>
    </row>
    <row r="134" spans="3:3" x14ac:dyDescent="0.25">
      <c r="C134" s="70"/>
    </row>
  </sheetData>
  <pageMargins left="0.7" right="0.7" top="0.75" bottom="0.75" header="0.3" footer="0.3"/>
  <pageSetup paperSize="9" scale="6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N24"/>
  <sheetViews>
    <sheetView zoomScale="120" zoomScaleNormal="120" workbookViewId="0">
      <selection activeCell="H6" sqref="H6"/>
    </sheetView>
  </sheetViews>
  <sheetFormatPr defaultRowHeight="15" x14ac:dyDescent="0.25"/>
  <cols>
    <col min="2" max="2" width="58.42578125" customWidth="1"/>
    <col min="4" max="4" width="10.7109375" bestFit="1" customWidth="1"/>
    <col min="6" max="6" width="10.7109375" bestFit="1" customWidth="1"/>
    <col min="8" max="8" width="10.7109375" bestFit="1" customWidth="1"/>
    <col min="10" max="10" width="10.7109375" bestFit="1" customWidth="1"/>
    <col min="12" max="12" width="10.7109375" bestFit="1" customWidth="1"/>
    <col min="14" max="14" width="10.7109375" bestFit="1" customWidth="1"/>
  </cols>
  <sheetData>
    <row r="2" spans="2:14" x14ac:dyDescent="0.25">
      <c r="B2" s="13" t="s">
        <v>130</v>
      </c>
    </row>
    <row r="3" spans="2:14" x14ac:dyDescent="0.25">
      <c r="D3" t="s">
        <v>108</v>
      </c>
      <c r="F3" t="s">
        <v>132</v>
      </c>
      <c r="H3" t="s">
        <v>163</v>
      </c>
      <c r="J3" t="s">
        <v>161</v>
      </c>
      <c r="L3" t="s">
        <v>162</v>
      </c>
      <c r="N3" t="s">
        <v>208</v>
      </c>
    </row>
    <row r="4" spans="2:14" x14ac:dyDescent="0.25">
      <c r="B4" s="9" t="s">
        <v>133</v>
      </c>
      <c r="D4" s="10"/>
      <c r="F4" s="10"/>
      <c r="H4" s="10"/>
      <c r="J4" s="10"/>
      <c r="L4" s="10"/>
      <c r="N4" s="10"/>
    </row>
    <row r="5" spans="2:14" x14ac:dyDescent="0.25">
      <c r="B5" s="9" t="s">
        <v>211</v>
      </c>
      <c r="D5" s="10"/>
      <c r="F5" s="10"/>
      <c r="H5" s="10">
        <v>4000</v>
      </c>
      <c r="J5" s="10">
        <v>10000</v>
      </c>
      <c r="L5" s="10">
        <v>10000</v>
      </c>
      <c r="N5" s="10">
        <v>10000</v>
      </c>
    </row>
    <row r="6" spans="2:14" ht="26.25" x14ac:dyDescent="0.25">
      <c r="B6" s="9" t="s">
        <v>134</v>
      </c>
      <c r="C6" s="135" t="s">
        <v>210</v>
      </c>
      <c r="D6" s="10">
        <v>50</v>
      </c>
      <c r="F6" s="10"/>
      <c r="H6" s="10"/>
      <c r="J6" s="10"/>
      <c r="L6" s="10"/>
      <c r="N6" s="10"/>
    </row>
    <row r="7" spans="2:14" ht="26.25" x14ac:dyDescent="0.25">
      <c r="B7" s="9" t="s">
        <v>142</v>
      </c>
      <c r="C7" s="135" t="s">
        <v>210</v>
      </c>
      <c r="D7" s="10">
        <v>2500</v>
      </c>
      <c r="F7" s="10"/>
      <c r="H7" s="10"/>
      <c r="J7" s="10"/>
      <c r="L7" s="10"/>
      <c r="N7" s="10"/>
    </row>
    <row r="8" spans="2:14" x14ac:dyDescent="0.25">
      <c r="B8" s="9" t="s">
        <v>135</v>
      </c>
      <c r="D8" s="10"/>
      <c r="F8" s="10"/>
      <c r="H8" s="10"/>
      <c r="J8" s="10"/>
      <c r="L8" s="10"/>
      <c r="N8" s="10"/>
    </row>
    <row r="9" spans="2:14" ht="26.25" x14ac:dyDescent="0.25">
      <c r="B9" s="9" t="s">
        <v>136</v>
      </c>
      <c r="C9" s="135" t="s">
        <v>210</v>
      </c>
      <c r="D9" s="10">
        <v>5000</v>
      </c>
      <c r="F9" s="10">
        <v>15000</v>
      </c>
      <c r="H9" s="10"/>
      <c r="J9" s="10"/>
      <c r="L9" s="10"/>
      <c r="N9" s="10"/>
    </row>
    <row r="10" spans="2:14" x14ac:dyDescent="0.25">
      <c r="B10" s="9" t="s">
        <v>137</v>
      </c>
      <c r="C10" s="135"/>
      <c r="D10" s="10"/>
      <c r="F10" s="10">
        <v>20000</v>
      </c>
      <c r="H10" s="10"/>
      <c r="J10" s="10">
        <v>5000</v>
      </c>
      <c r="L10" s="10"/>
      <c r="N10" s="10"/>
    </row>
    <row r="11" spans="2:14" x14ac:dyDescent="0.25">
      <c r="B11" s="9" t="s">
        <v>138</v>
      </c>
      <c r="D11" s="10"/>
      <c r="F11" s="10"/>
      <c r="H11" s="10"/>
      <c r="J11" s="10"/>
      <c r="L11" s="10"/>
      <c r="N11" s="10"/>
    </row>
    <row r="12" spans="2:14" ht="26.25" x14ac:dyDescent="0.25">
      <c r="B12" s="9" t="s">
        <v>139</v>
      </c>
      <c r="C12" s="135" t="s">
        <v>210</v>
      </c>
      <c r="D12" s="10">
        <v>5000</v>
      </c>
      <c r="F12" s="10">
        <v>5000</v>
      </c>
      <c r="H12" s="10"/>
      <c r="J12" s="10">
        <v>10000</v>
      </c>
      <c r="L12" s="10">
        <v>10000</v>
      </c>
      <c r="N12" s="10">
        <v>10000</v>
      </c>
    </row>
    <row r="13" spans="2:14" x14ac:dyDescent="0.25">
      <c r="B13" s="9" t="s">
        <v>140</v>
      </c>
      <c r="D13" s="10"/>
      <c r="F13" s="10"/>
      <c r="H13" s="10"/>
      <c r="J13" s="10"/>
      <c r="L13" s="10"/>
      <c r="N13" s="10"/>
    </row>
    <row r="14" spans="2:14" x14ac:dyDescent="0.25">
      <c r="B14" s="9" t="s">
        <v>141</v>
      </c>
      <c r="D14" s="10"/>
      <c r="F14" s="10"/>
      <c r="H14" s="10"/>
      <c r="J14" s="10"/>
      <c r="L14" s="10"/>
      <c r="N14" s="10"/>
    </row>
    <row r="15" spans="2:14" x14ac:dyDescent="0.25">
      <c r="B15" s="9" t="s">
        <v>153</v>
      </c>
      <c r="D15" s="10"/>
      <c r="F15" s="10"/>
      <c r="H15" s="10"/>
      <c r="J15" s="10"/>
      <c r="L15" s="10"/>
      <c r="N15" s="10"/>
    </row>
    <row r="16" spans="2:14" x14ac:dyDescent="0.25">
      <c r="B16" s="9" t="s">
        <v>154</v>
      </c>
      <c r="D16" s="10"/>
      <c r="F16" s="10"/>
      <c r="H16" s="10"/>
      <c r="J16" s="10"/>
      <c r="L16" s="10"/>
      <c r="N16" s="10"/>
    </row>
    <row r="17" spans="2:14" x14ac:dyDescent="0.25">
      <c r="B17" s="9" t="s">
        <v>12</v>
      </c>
      <c r="D17" s="10"/>
      <c r="F17" s="10"/>
      <c r="H17" s="10"/>
      <c r="J17" s="10"/>
      <c r="L17" s="10"/>
      <c r="N17" s="10"/>
    </row>
    <row r="18" spans="2:14" ht="26.25" x14ac:dyDescent="0.25">
      <c r="B18" s="9" t="s">
        <v>166</v>
      </c>
      <c r="C18" s="135" t="s">
        <v>210</v>
      </c>
      <c r="D18" s="10">
        <v>400</v>
      </c>
      <c r="F18" s="10"/>
      <c r="H18" s="10"/>
      <c r="J18" s="10"/>
      <c r="L18" s="10"/>
      <c r="N18" s="10"/>
    </row>
    <row r="19" spans="2:14" x14ac:dyDescent="0.25">
      <c r="B19" s="9"/>
      <c r="D19" s="10"/>
      <c r="F19" s="10"/>
      <c r="H19" s="10"/>
      <c r="J19" s="10"/>
      <c r="L19" s="10"/>
      <c r="N19" s="10"/>
    </row>
    <row r="20" spans="2:14" x14ac:dyDescent="0.25">
      <c r="B20" s="9"/>
      <c r="D20" s="10"/>
      <c r="F20" s="10"/>
      <c r="H20" s="10"/>
      <c r="J20" s="10"/>
      <c r="L20" s="10"/>
      <c r="N20" s="10"/>
    </row>
    <row r="21" spans="2:14" x14ac:dyDescent="0.25">
      <c r="B21" s="9"/>
      <c r="D21" s="10"/>
      <c r="F21" s="10"/>
      <c r="H21" s="10"/>
      <c r="J21" s="10"/>
      <c r="L21" s="10"/>
      <c r="N21" s="10"/>
    </row>
    <row r="22" spans="2:14" x14ac:dyDescent="0.25">
      <c r="D22" s="8"/>
      <c r="F22" s="8"/>
      <c r="H22" s="8"/>
      <c r="J22" s="8"/>
      <c r="L22" s="8"/>
      <c r="N22" s="8"/>
    </row>
    <row r="23" spans="2:14" x14ac:dyDescent="0.25">
      <c r="D23" s="8"/>
      <c r="F23" s="8"/>
      <c r="H23" s="8"/>
      <c r="J23" s="8"/>
      <c r="L23" s="8"/>
      <c r="N23" s="8"/>
    </row>
    <row r="24" spans="2:14" x14ac:dyDescent="0.25">
      <c r="B24" s="11" t="s">
        <v>10</v>
      </c>
      <c r="D24" s="12">
        <f>SUM(D4:D21)</f>
        <v>12950</v>
      </c>
      <c r="F24" s="12">
        <f>SUM(F4:F21)</f>
        <v>40000</v>
      </c>
      <c r="H24" s="12">
        <f>SUM(H4:H21)</f>
        <v>4000</v>
      </c>
      <c r="J24" s="12">
        <f>SUM(J4:J21)</f>
        <v>25000</v>
      </c>
      <c r="L24" s="12">
        <f>SUM(L4:L21)</f>
        <v>20000</v>
      </c>
      <c r="N24" s="12">
        <f>SUM(N4:N21)</f>
        <v>20000</v>
      </c>
    </row>
  </sheetData>
  <pageMargins left="0.7" right="0.7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B6"/>
  <sheetViews>
    <sheetView workbookViewId="0">
      <selection activeCell="B4" sqref="B4"/>
    </sheetView>
  </sheetViews>
  <sheetFormatPr defaultRowHeight="15" x14ac:dyDescent="0.25"/>
  <cols>
    <col min="2" max="2" width="68.85546875" bestFit="1" customWidth="1"/>
  </cols>
  <sheetData>
    <row r="2" spans="2:2" x14ac:dyDescent="0.25">
      <c r="B2" t="s">
        <v>187</v>
      </c>
    </row>
    <row r="3" spans="2:2" x14ac:dyDescent="0.25">
      <c r="B3" t="s">
        <v>112</v>
      </c>
    </row>
    <row r="4" spans="2:2" x14ac:dyDescent="0.25">
      <c r="B4" t="s">
        <v>188</v>
      </c>
    </row>
    <row r="5" spans="2:2" x14ac:dyDescent="0.25">
      <c r="B5" t="s">
        <v>113</v>
      </c>
    </row>
    <row r="6" spans="2:2" x14ac:dyDescent="0.25">
      <c r="B6" t="s">
        <v>114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G73"/>
  <sheetViews>
    <sheetView topLeftCell="A55" workbookViewId="0">
      <selection activeCell="B76" sqref="B76"/>
    </sheetView>
  </sheetViews>
  <sheetFormatPr defaultRowHeight="15" x14ac:dyDescent="0.25"/>
  <cols>
    <col min="2" max="2" width="30.85546875" bestFit="1" customWidth="1"/>
    <col min="3" max="3" width="8.42578125" bestFit="1" customWidth="1"/>
    <col min="5" max="5" width="6.5703125" bestFit="1" customWidth="1"/>
    <col min="6" max="6" width="24.85546875" bestFit="1" customWidth="1"/>
    <col min="7" max="7" width="38.7109375" bestFit="1" customWidth="1"/>
  </cols>
  <sheetData>
    <row r="1" spans="2:7" x14ac:dyDescent="0.25">
      <c r="B1" s="13" t="s">
        <v>85</v>
      </c>
    </row>
    <row r="3" spans="2:7" x14ac:dyDescent="0.25">
      <c r="B3" s="9"/>
      <c r="C3" s="14" t="s">
        <v>42</v>
      </c>
      <c r="D3" s="9"/>
      <c r="E3" s="9"/>
      <c r="F3" s="9"/>
      <c r="G3" s="9"/>
    </row>
    <row r="4" spans="2:7" x14ac:dyDescent="0.25">
      <c r="B4" s="9" t="s">
        <v>66</v>
      </c>
      <c r="C4" s="9">
        <v>65</v>
      </c>
      <c r="D4" s="9"/>
      <c r="E4" s="9"/>
      <c r="F4" s="9"/>
      <c r="G4" s="9"/>
    </row>
    <row r="5" spans="2:7" x14ac:dyDescent="0.25">
      <c r="B5" s="9" t="s">
        <v>67</v>
      </c>
      <c r="C5" s="9">
        <v>1000</v>
      </c>
      <c r="D5" s="9"/>
      <c r="E5" s="9"/>
      <c r="F5" s="9"/>
      <c r="G5" s="9"/>
    </row>
    <row r="6" spans="2:7" x14ac:dyDescent="0.25">
      <c r="B6" s="9" t="s">
        <v>68</v>
      </c>
      <c r="C6" s="9">
        <v>200</v>
      </c>
      <c r="D6" s="9"/>
      <c r="E6" s="9"/>
      <c r="F6" s="9"/>
      <c r="G6" s="9"/>
    </row>
    <row r="7" spans="2:7" x14ac:dyDescent="0.25">
      <c r="B7" s="9" t="s">
        <v>69</v>
      </c>
      <c r="C7" s="9">
        <v>825</v>
      </c>
      <c r="D7" s="9"/>
      <c r="E7" s="9"/>
      <c r="F7" s="9" t="s">
        <v>70</v>
      </c>
      <c r="G7" s="9"/>
    </row>
    <row r="8" spans="2:7" x14ac:dyDescent="0.25">
      <c r="B8" s="9" t="s">
        <v>71</v>
      </c>
      <c r="C8" s="9">
        <v>3000</v>
      </c>
      <c r="D8" s="9"/>
      <c r="E8" s="14">
        <v>5090</v>
      </c>
      <c r="F8" s="35">
        <v>39834</v>
      </c>
      <c r="G8" s="9" t="s">
        <v>186</v>
      </c>
    </row>
    <row r="9" spans="2:7" x14ac:dyDescent="0.25">
      <c r="B9" s="9"/>
      <c r="C9" s="9"/>
      <c r="D9" s="9"/>
      <c r="E9" s="9"/>
      <c r="F9" s="9"/>
      <c r="G9" s="9"/>
    </row>
    <row r="10" spans="2:7" x14ac:dyDescent="0.25">
      <c r="B10" s="9"/>
      <c r="C10" s="14" t="s">
        <v>43</v>
      </c>
      <c r="D10" s="9"/>
      <c r="E10" s="9"/>
      <c r="F10" s="9"/>
      <c r="G10" s="9"/>
    </row>
    <row r="11" spans="2:7" x14ac:dyDescent="0.25">
      <c r="B11" s="9" t="s">
        <v>72</v>
      </c>
      <c r="C11" s="37">
        <v>1000</v>
      </c>
      <c r="D11" s="9"/>
      <c r="E11" s="9"/>
      <c r="F11" s="9" t="s">
        <v>70</v>
      </c>
      <c r="G11" s="9"/>
    </row>
    <row r="12" spans="2:7" x14ac:dyDescent="0.25">
      <c r="B12" s="9" t="s">
        <v>73</v>
      </c>
      <c r="C12" s="9">
        <v>2000</v>
      </c>
      <c r="D12" s="9"/>
      <c r="E12" s="9"/>
      <c r="F12" s="9" t="s">
        <v>74</v>
      </c>
      <c r="G12" s="9"/>
    </row>
    <row r="13" spans="2:7" x14ac:dyDescent="0.25">
      <c r="B13" s="9" t="s">
        <v>75</v>
      </c>
      <c r="C13" s="9">
        <v>300</v>
      </c>
      <c r="D13" s="9"/>
      <c r="E13" s="9"/>
      <c r="F13" s="9" t="s">
        <v>76</v>
      </c>
      <c r="G13" s="9"/>
    </row>
    <row r="14" spans="2:7" x14ac:dyDescent="0.25">
      <c r="B14" s="9" t="s">
        <v>77</v>
      </c>
      <c r="C14" s="37">
        <v>250</v>
      </c>
      <c r="D14" s="9"/>
      <c r="E14" s="9"/>
      <c r="F14" s="9" t="s">
        <v>78</v>
      </c>
      <c r="G14" s="9"/>
    </row>
    <row r="15" spans="2:7" x14ac:dyDescent="0.25">
      <c r="B15" s="9" t="s">
        <v>79</v>
      </c>
      <c r="C15" s="37">
        <v>100</v>
      </c>
      <c r="D15" s="9"/>
      <c r="E15" s="9"/>
      <c r="F15" s="9" t="s">
        <v>78</v>
      </c>
      <c r="G15" s="9"/>
    </row>
    <row r="16" spans="2:7" x14ac:dyDescent="0.25">
      <c r="B16" s="9" t="s">
        <v>71</v>
      </c>
      <c r="C16" s="37">
        <v>3000</v>
      </c>
      <c r="D16" s="9"/>
      <c r="E16" s="9"/>
      <c r="F16" s="9" t="s">
        <v>70</v>
      </c>
      <c r="G16" s="9"/>
    </row>
    <row r="17" spans="2:7" x14ac:dyDescent="0.25">
      <c r="B17" s="9" t="s">
        <v>80</v>
      </c>
      <c r="C17" s="9">
        <v>501.95</v>
      </c>
      <c r="D17" s="9"/>
      <c r="E17" s="14"/>
      <c r="F17" s="9" t="s">
        <v>76</v>
      </c>
      <c r="G17" s="9"/>
    </row>
    <row r="18" spans="2:7" x14ac:dyDescent="0.25">
      <c r="B18" s="9" t="s">
        <v>81</v>
      </c>
      <c r="C18" s="37">
        <v>825</v>
      </c>
      <c r="D18" s="9"/>
      <c r="E18" s="9"/>
      <c r="F18" s="9" t="s">
        <v>70</v>
      </c>
      <c r="G18" s="9"/>
    </row>
    <row r="19" spans="2:7" x14ac:dyDescent="0.25">
      <c r="B19" s="9"/>
      <c r="C19" s="9"/>
      <c r="D19" s="9"/>
      <c r="E19" s="9"/>
      <c r="F19" s="9"/>
      <c r="G19" s="9"/>
    </row>
    <row r="20" spans="2:7" x14ac:dyDescent="0.25">
      <c r="B20" s="9" t="s">
        <v>82</v>
      </c>
      <c r="C20" s="14">
        <f>SUM(C11:C19)</f>
        <v>7976.95</v>
      </c>
      <c r="D20" s="9"/>
      <c r="E20" s="9"/>
      <c r="F20" s="9"/>
      <c r="G20" s="9"/>
    </row>
    <row r="21" spans="2:7" x14ac:dyDescent="0.25">
      <c r="B21" s="9" t="s">
        <v>83</v>
      </c>
      <c r="C21" s="14"/>
      <c r="D21" s="9"/>
      <c r="E21" s="9"/>
      <c r="F21" s="9"/>
      <c r="G21" s="9"/>
    </row>
    <row r="22" spans="2:7" x14ac:dyDescent="0.25">
      <c r="B22" s="9" t="s">
        <v>84</v>
      </c>
      <c r="C22" s="9"/>
      <c r="D22" s="9"/>
      <c r="E22" s="36">
        <v>2840</v>
      </c>
      <c r="F22" s="9"/>
      <c r="G22" s="9"/>
    </row>
    <row r="24" spans="2:7" x14ac:dyDescent="0.25">
      <c r="B24" s="9"/>
      <c r="C24" s="14" t="s">
        <v>120</v>
      </c>
      <c r="D24" s="9"/>
      <c r="E24" s="9"/>
      <c r="F24" s="9"/>
      <c r="G24" s="9"/>
    </row>
    <row r="25" spans="2:7" x14ac:dyDescent="0.25">
      <c r="B25" s="9" t="s">
        <v>86</v>
      </c>
      <c r="C25" s="9">
        <v>800</v>
      </c>
      <c r="D25" s="9"/>
      <c r="E25" s="9"/>
      <c r="F25" s="9"/>
      <c r="G25" s="9"/>
    </row>
    <row r="26" spans="2:7" x14ac:dyDescent="0.25">
      <c r="B26" s="9" t="s">
        <v>220</v>
      </c>
      <c r="C26" s="9">
        <v>500</v>
      </c>
      <c r="D26" s="9"/>
      <c r="E26" s="9"/>
      <c r="F26" s="9"/>
      <c r="G26" s="9"/>
    </row>
    <row r="27" spans="2:7" x14ac:dyDescent="0.25">
      <c r="B27" s="9" t="s">
        <v>72</v>
      </c>
      <c r="C27" s="9">
        <v>1500</v>
      </c>
      <c r="D27" s="9"/>
      <c r="E27" s="9"/>
      <c r="F27" s="9"/>
      <c r="G27" s="9"/>
    </row>
    <row r="28" spans="2:7" x14ac:dyDescent="0.25">
      <c r="B28" s="9" t="s">
        <v>87</v>
      </c>
      <c r="C28" s="9">
        <v>135</v>
      </c>
      <c r="D28" s="9"/>
      <c r="E28" s="9"/>
      <c r="F28" s="9"/>
      <c r="G28" s="9"/>
    </row>
    <row r="29" spans="2:7" x14ac:dyDescent="0.25">
      <c r="B29" s="9" t="s">
        <v>221</v>
      </c>
      <c r="C29" s="9">
        <v>748</v>
      </c>
      <c r="D29" s="9"/>
      <c r="E29" s="9"/>
      <c r="F29" s="9"/>
      <c r="G29" s="9"/>
    </row>
    <row r="30" spans="2:7" x14ac:dyDescent="0.25">
      <c r="B30" s="9" t="s">
        <v>222</v>
      </c>
      <c r="C30" s="9">
        <v>1000</v>
      </c>
      <c r="D30" s="9"/>
      <c r="E30" s="9"/>
      <c r="F30" s="9"/>
      <c r="G30" s="9"/>
    </row>
    <row r="31" spans="2:7" x14ac:dyDescent="0.25">
      <c r="B31" s="9" t="s">
        <v>223</v>
      </c>
      <c r="C31" s="9">
        <v>308</v>
      </c>
      <c r="D31" s="9"/>
      <c r="E31" s="9"/>
      <c r="F31" s="9"/>
      <c r="G31" s="9"/>
    </row>
    <row r="32" spans="2:7" x14ac:dyDescent="0.25">
      <c r="B32" s="9" t="s">
        <v>224</v>
      </c>
      <c r="C32" s="9">
        <v>1238</v>
      </c>
      <c r="D32" s="9"/>
      <c r="E32" s="9"/>
      <c r="F32" s="9"/>
      <c r="G32" s="9"/>
    </row>
    <row r="33" spans="2:7" x14ac:dyDescent="0.25">
      <c r="B33" s="9" t="s">
        <v>222</v>
      </c>
      <c r="C33" s="9">
        <v>700</v>
      </c>
      <c r="D33" s="9"/>
      <c r="E33" s="9"/>
      <c r="F33" s="9"/>
      <c r="G33" s="9"/>
    </row>
    <row r="34" spans="2:7" x14ac:dyDescent="0.25">
      <c r="B34" s="9"/>
      <c r="C34" s="9"/>
      <c r="D34" s="9"/>
      <c r="E34" s="9"/>
      <c r="F34" s="9"/>
      <c r="G34" s="9"/>
    </row>
    <row r="35" spans="2:7" x14ac:dyDescent="0.25">
      <c r="B35" s="9" t="s">
        <v>225</v>
      </c>
      <c r="C35" s="14">
        <f>SUM(C25:C34)</f>
        <v>6929</v>
      </c>
      <c r="D35" s="9"/>
      <c r="E35" s="9"/>
      <c r="F35" s="9"/>
      <c r="G35" s="9"/>
    </row>
    <row r="36" spans="2:7" x14ac:dyDescent="0.25">
      <c r="B36" s="9"/>
      <c r="C36" s="9"/>
      <c r="D36" s="9"/>
      <c r="E36" s="9"/>
      <c r="F36" s="9"/>
      <c r="G36" s="9"/>
    </row>
    <row r="38" spans="2:7" x14ac:dyDescent="0.25">
      <c r="B38" s="9"/>
      <c r="C38" s="14" t="s">
        <v>226</v>
      </c>
      <c r="D38" s="9"/>
      <c r="E38" s="9"/>
      <c r="F38" s="9"/>
      <c r="G38" s="9"/>
    </row>
    <row r="39" spans="2:7" x14ac:dyDescent="0.25">
      <c r="B39" s="9" t="s">
        <v>86</v>
      </c>
      <c r="C39" s="9">
        <v>0</v>
      </c>
      <c r="D39" s="9"/>
      <c r="E39" s="9"/>
      <c r="F39" s="9" t="s">
        <v>265</v>
      </c>
      <c r="G39" s="9"/>
    </row>
    <row r="40" spans="2:7" x14ac:dyDescent="0.25">
      <c r="B40" s="9" t="s">
        <v>257</v>
      </c>
      <c r="C40" s="9">
        <v>500</v>
      </c>
      <c r="D40" s="9"/>
      <c r="E40" s="9"/>
      <c r="F40" s="9" t="s">
        <v>258</v>
      </c>
      <c r="G40" s="9"/>
    </row>
    <row r="41" spans="2:7" x14ac:dyDescent="0.25">
      <c r="B41" s="9" t="s">
        <v>220</v>
      </c>
      <c r="C41" s="9">
        <v>145</v>
      </c>
      <c r="D41" s="9"/>
      <c r="E41" s="9"/>
      <c r="F41" s="9" t="s">
        <v>244</v>
      </c>
      <c r="G41" s="9"/>
    </row>
    <row r="42" spans="2:7" x14ac:dyDescent="0.25">
      <c r="B42" s="9" t="s">
        <v>260</v>
      </c>
      <c r="C42" s="9">
        <v>500</v>
      </c>
      <c r="D42" s="9"/>
      <c r="E42" s="9"/>
      <c r="F42" s="9" t="s">
        <v>261</v>
      </c>
      <c r="G42" s="9"/>
    </row>
    <row r="43" spans="2:7" x14ac:dyDescent="0.25">
      <c r="B43" s="9" t="s">
        <v>72</v>
      </c>
      <c r="C43" s="9">
        <v>1000</v>
      </c>
      <c r="D43" s="9"/>
      <c r="E43" s="9"/>
      <c r="F43" s="9" t="s">
        <v>262</v>
      </c>
      <c r="G43" s="9"/>
    </row>
    <row r="44" spans="2:7" x14ac:dyDescent="0.25">
      <c r="B44" s="9" t="s">
        <v>228</v>
      </c>
      <c r="C44" s="9">
        <v>1000</v>
      </c>
      <c r="D44" s="9"/>
      <c r="E44" s="9"/>
      <c r="F44" s="9" t="s">
        <v>259</v>
      </c>
      <c r="G44" s="9"/>
    </row>
    <row r="45" spans="2:7" x14ac:dyDescent="0.25">
      <c r="B45" s="9" t="s">
        <v>71</v>
      </c>
      <c r="C45" s="9">
        <v>2800</v>
      </c>
      <c r="D45" s="9"/>
      <c r="E45" s="9"/>
      <c r="F45" s="9" t="s">
        <v>256</v>
      </c>
      <c r="G45" s="9"/>
    </row>
    <row r="46" spans="2:7" x14ac:dyDescent="0.25">
      <c r="B46" s="9"/>
      <c r="C46" s="9"/>
      <c r="D46" s="9"/>
      <c r="E46" s="9"/>
      <c r="F46" s="9"/>
      <c r="G46" s="9"/>
    </row>
    <row r="47" spans="2:7" x14ac:dyDescent="0.25">
      <c r="B47" s="9"/>
      <c r="C47" s="14">
        <f>SUM(C39:C45)</f>
        <v>5945</v>
      </c>
      <c r="D47" s="9"/>
      <c r="E47" s="9"/>
      <c r="F47" s="9"/>
      <c r="G47" s="9"/>
    </row>
    <row r="49" spans="2:7" x14ac:dyDescent="0.25">
      <c r="B49" s="157"/>
      <c r="C49" s="14" t="s">
        <v>227</v>
      </c>
      <c r="D49" s="157"/>
      <c r="E49" s="157"/>
      <c r="F49" s="157"/>
      <c r="G49" s="157"/>
    </row>
    <row r="50" spans="2:7" x14ac:dyDescent="0.25">
      <c r="B50" s="157" t="s">
        <v>228</v>
      </c>
      <c r="C50" s="157">
        <v>1500</v>
      </c>
      <c r="D50" s="157"/>
      <c r="E50" s="157"/>
      <c r="F50" s="157" t="s">
        <v>229</v>
      </c>
      <c r="G50" s="157"/>
    </row>
    <row r="51" spans="2:7" x14ac:dyDescent="0.25">
      <c r="B51" s="157" t="s">
        <v>231</v>
      </c>
      <c r="C51" s="157">
        <v>315</v>
      </c>
      <c r="D51" s="157"/>
      <c r="E51" s="157"/>
      <c r="F51" s="157" t="s">
        <v>232</v>
      </c>
      <c r="G51" s="157"/>
    </row>
    <row r="52" spans="2:7" x14ac:dyDescent="0.25">
      <c r="B52" s="157" t="s">
        <v>233</v>
      </c>
      <c r="C52" s="157">
        <v>750</v>
      </c>
      <c r="D52" s="157"/>
      <c r="E52" s="157"/>
      <c r="F52" s="157" t="s">
        <v>234</v>
      </c>
      <c r="G52" s="157"/>
    </row>
    <row r="53" spans="2:7" x14ac:dyDescent="0.25">
      <c r="B53" s="157" t="s">
        <v>235</v>
      </c>
      <c r="C53" s="157">
        <v>420</v>
      </c>
      <c r="D53" s="157"/>
      <c r="E53" s="157"/>
      <c r="F53" s="157" t="s">
        <v>236</v>
      </c>
      <c r="G53" s="157"/>
    </row>
    <row r="54" spans="2:7" x14ac:dyDescent="0.25">
      <c r="B54" s="158" t="s">
        <v>221</v>
      </c>
      <c r="C54" s="158">
        <v>1500</v>
      </c>
      <c r="D54" s="9"/>
      <c r="E54" s="9"/>
      <c r="F54" s="158" t="s">
        <v>237</v>
      </c>
      <c r="G54" s="9"/>
    </row>
    <row r="55" spans="2:7" x14ac:dyDescent="0.25">
      <c r="B55" s="158" t="s">
        <v>263</v>
      </c>
      <c r="C55" s="158">
        <v>300</v>
      </c>
      <c r="D55" s="9"/>
      <c r="E55" s="9"/>
      <c r="F55" s="158" t="s">
        <v>264</v>
      </c>
      <c r="G55" s="9"/>
    </row>
    <row r="56" spans="2:7" x14ac:dyDescent="0.25">
      <c r="B56" s="158" t="s">
        <v>238</v>
      </c>
      <c r="C56" s="158">
        <v>1200</v>
      </c>
      <c r="D56" s="9"/>
      <c r="E56" s="9"/>
      <c r="F56" s="158" t="s">
        <v>9</v>
      </c>
      <c r="G56" s="9"/>
    </row>
    <row r="57" spans="2:7" x14ac:dyDescent="0.25">
      <c r="B57" s="9"/>
      <c r="C57" s="9"/>
      <c r="D57" s="9"/>
      <c r="E57" s="9"/>
      <c r="F57" s="9"/>
      <c r="G57" s="9"/>
    </row>
    <row r="58" spans="2:7" x14ac:dyDescent="0.25">
      <c r="B58" s="9" t="s">
        <v>240</v>
      </c>
      <c r="C58" s="14">
        <f>SUM(C50:C57)</f>
        <v>5985</v>
      </c>
      <c r="D58" s="9"/>
      <c r="E58" s="9"/>
      <c r="F58" s="9"/>
      <c r="G58" s="9"/>
    </row>
    <row r="60" spans="2:7" x14ac:dyDescent="0.25">
      <c r="B60" s="9"/>
      <c r="C60" s="14" t="s">
        <v>195</v>
      </c>
      <c r="D60" s="9"/>
      <c r="E60" s="9"/>
      <c r="F60" s="9"/>
      <c r="G60" s="9"/>
    </row>
    <row r="61" spans="2:7" x14ac:dyDescent="0.25">
      <c r="B61" s="9" t="s">
        <v>71</v>
      </c>
      <c r="C61" s="9">
        <v>730</v>
      </c>
      <c r="D61" s="9"/>
      <c r="E61" s="9"/>
      <c r="F61" s="9" t="s">
        <v>230</v>
      </c>
      <c r="G61" s="9"/>
    </row>
    <row r="62" spans="2:7" x14ac:dyDescent="0.25">
      <c r="B62" s="9" t="s">
        <v>241</v>
      </c>
      <c r="C62" s="9">
        <v>800</v>
      </c>
      <c r="D62" s="9"/>
      <c r="E62" s="9"/>
      <c r="F62" s="9" t="s">
        <v>242</v>
      </c>
      <c r="G62" s="9"/>
    </row>
    <row r="63" spans="2:7" x14ac:dyDescent="0.25">
      <c r="B63" s="9" t="s">
        <v>71</v>
      </c>
      <c r="C63" s="9">
        <v>1780</v>
      </c>
      <c r="D63" s="9"/>
      <c r="E63" s="9"/>
      <c r="F63" s="9" t="s">
        <v>243</v>
      </c>
      <c r="G63" s="9"/>
    </row>
    <row r="64" spans="2:7" x14ac:dyDescent="0.25">
      <c r="B64" s="9" t="s">
        <v>220</v>
      </c>
      <c r="C64" s="9">
        <v>650</v>
      </c>
      <c r="D64" s="9"/>
      <c r="E64" s="9"/>
      <c r="F64" s="9" t="s">
        <v>244</v>
      </c>
      <c r="G64" s="9"/>
    </row>
    <row r="65" spans="2:7" x14ac:dyDescent="0.25">
      <c r="B65" s="9" t="s">
        <v>224</v>
      </c>
      <c r="C65" s="9">
        <v>2000</v>
      </c>
      <c r="D65" s="9"/>
      <c r="E65" s="9"/>
      <c r="F65" s="9" t="s">
        <v>245</v>
      </c>
      <c r="G65" s="9"/>
    </row>
    <row r="66" spans="2:7" x14ac:dyDescent="0.25">
      <c r="B66" s="9" t="s">
        <v>246</v>
      </c>
      <c r="C66" s="9">
        <v>423</v>
      </c>
      <c r="D66" s="9"/>
      <c r="E66" s="9"/>
      <c r="F66" s="9" t="s">
        <v>247</v>
      </c>
      <c r="G66" s="9"/>
    </row>
    <row r="67" spans="2:7" x14ac:dyDescent="0.25">
      <c r="B67" s="9" t="s">
        <v>239</v>
      </c>
      <c r="C67" s="9">
        <v>984.15</v>
      </c>
      <c r="D67" s="9"/>
      <c r="E67" s="9"/>
      <c r="F67" s="9" t="s">
        <v>248</v>
      </c>
      <c r="G67" s="9"/>
    </row>
    <row r="68" spans="2:7" x14ac:dyDescent="0.25">
      <c r="B68" s="9" t="s">
        <v>249</v>
      </c>
      <c r="C68" s="9">
        <v>405</v>
      </c>
      <c r="D68" s="9"/>
      <c r="E68" s="9"/>
      <c r="F68" s="9" t="s">
        <v>250</v>
      </c>
      <c r="G68" s="9"/>
    </row>
    <row r="69" spans="2:7" x14ac:dyDescent="0.25">
      <c r="B69" s="159" t="s">
        <v>235</v>
      </c>
      <c r="C69" s="159">
        <v>250</v>
      </c>
      <c r="D69" s="9"/>
      <c r="E69" s="9"/>
      <c r="F69" s="159" t="s">
        <v>251</v>
      </c>
      <c r="G69" s="9"/>
    </row>
    <row r="70" spans="2:7" x14ac:dyDescent="0.25">
      <c r="B70" s="159" t="s">
        <v>228</v>
      </c>
      <c r="C70" s="159">
        <v>1500</v>
      </c>
      <c r="D70" s="9"/>
      <c r="E70" s="9"/>
      <c r="F70" s="159" t="s">
        <v>252</v>
      </c>
      <c r="G70" s="9"/>
    </row>
    <row r="71" spans="2:7" x14ac:dyDescent="0.25">
      <c r="B71" s="159" t="s">
        <v>253</v>
      </c>
      <c r="C71" s="159">
        <v>250</v>
      </c>
      <c r="D71" s="9"/>
      <c r="E71" s="9"/>
      <c r="F71" s="159" t="s">
        <v>254</v>
      </c>
      <c r="G71" s="9"/>
    </row>
    <row r="72" spans="2:7" x14ac:dyDescent="0.25">
      <c r="B72" s="9"/>
      <c r="C72" s="9"/>
      <c r="D72" s="9"/>
      <c r="E72" s="9"/>
      <c r="F72" s="9"/>
      <c r="G72" s="9"/>
    </row>
    <row r="73" spans="2:7" x14ac:dyDescent="0.25">
      <c r="B73" s="9" t="s">
        <v>255</v>
      </c>
      <c r="C73" s="14">
        <f>SUM(C61:C71)</f>
        <v>9772.15</v>
      </c>
      <c r="D73" s="9"/>
      <c r="E73" s="9"/>
      <c r="F73" s="9"/>
      <c r="G73" s="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Budget Sheet</vt:lpstr>
      <vt:lpstr>Income</vt:lpstr>
      <vt:lpstr>Training costs </vt:lpstr>
      <vt:lpstr> precept calculation</vt:lpstr>
      <vt:lpstr>Projects</vt:lpstr>
      <vt:lpstr>budget considerations</vt:lpstr>
      <vt:lpstr>Grants paid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</dc:creator>
  <cp:lastModifiedBy>Parish Clerk</cp:lastModifiedBy>
  <cp:lastPrinted>2018-11-30T12:38:28Z</cp:lastPrinted>
  <dcterms:created xsi:type="dcterms:W3CDTF">2014-11-17T20:14:00Z</dcterms:created>
  <dcterms:modified xsi:type="dcterms:W3CDTF">2018-11-30T13:13:28Z</dcterms:modified>
</cp:coreProperties>
</file>